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12"/>
  <workbookPr/>
  <mc:AlternateContent xmlns:mc="http://schemas.openxmlformats.org/markup-compatibility/2006">
    <mc:Choice Requires="x15">
      <x15ac:absPath xmlns:x15ac="http://schemas.microsoft.com/office/spreadsheetml/2010/11/ac" url="https://pfgovbr.sharepoint.com/sites/PF_DPP/Shared Documents/Canal da DILOG/Projetos de aquisições/LOCAÇÃO DE VEÍCULOS/"/>
    </mc:Choice>
  </mc:AlternateContent>
  <xr:revisionPtr revIDLastSave="0" documentId="8_{1934FD88-4EB0-42E7-B898-290CA28F0842}" xr6:coauthVersionLast="47" xr6:coauthVersionMax="47" xr10:uidLastSave="{00000000-0000-0000-0000-000000000000}"/>
  <bookViews>
    <workbookView xWindow="-90" yWindow="-90" windowWidth="28980" windowHeight="15660" firstSheet="3" activeTab="3" xr2:uid="{00000000-000D-0000-FFFF-FFFF00000000}"/>
  </bookViews>
  <sheets>
    <sheet name="Região Nordeste " sheetId="1" r:id="rId1"/>
    <sheet name="Região Sul" sheetId="3" r:id="rId2"/>
    <sheet name="Região Sudeste" sheetId="2" r:id="rId3"/>
    <sheet name="Regiões Centro-Oeste e Norte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4" l="1"/>
  <c r="I7" i="4"/>
  <c r="I12" i="2"/>
  <c r="I7" i="2"/>
  <c r="I12" i="3"/>
  <c r="I7" i="3"/>
  <c r="I7" i="1"/>
  <c r="I12" i="1"/>
  <c r="I8" i="4"/>
  <c r="I9" i="4"/>
  <c r="I10" i="4"/>
  <c r="I11" i="4"/>
  <c r="I13" i="4"/>
  <c r="I14" i="4"/>
  <c r="I15" i="4"/>
  <c r="I6" i="4"/>
  <c r="G12" i="4"/>
  <c r="G7" i="4"/>
  <c r="G8" i="4"/>
  <c r="G9" i="4"/>
  <c r="G10" i="4"/>
  <c r="G11" i="4"/>
  <c r="G13" i="4"/>
  <c r="G14" i="4"/>
  <c r="G15" i="4"/>
  <c r="G6" i="4"/>
  <c r="E12" i="4"/>
  <c r="E7" i="4"/>
  <c r="E8" i="4"/>
  <c r="E9" i="4"/>
  <c r="E10" i="4"/>
  <c r="E11" i="4"/>
  <c r="E13" i="4"/>
  <c r="E14" i="4"/>
  <c r="E15" i="4"/>
  <c r="E6" i="4"/>
  <c r="C35" i="4"/>
  <c r="C34" i="4"/>
  <c r="C33" i="4"/>
  <c r="I8" i="2"/>
  <c r="I9" i="2"/>
  <c r="I10" i="2"/>
  <c r="I11" i="2"/>
  <c r="I13" i="2"/>
  <c r="I14" i="2"/>
  <c r="I15" i="2"/>
  <c r="I6" i="2"/>
  <c r="G12" i="2"/>
  <c r="G7" i="2"/>
  <c r="G8" i="2"/>
  <c r="G9" i="2"/>
  <c r="G10" i="2"/>
  <c r="G11" i="2"/>
  <c r="G13" i="2"/>
  <c r="G14" i="2"/>
  <c r="G15" i="2"/>
  <c r="G6" i="2"/>
  <c r="E12" i="2"/>
  <c r="E7" i="2"/>
  <c r="E8" i="2"/>
  <c r="E9" i="2"/>
  <c r="E10" i="2"/>
  <c r="E11" i="2"/>
  <c r="E13" i="2"/>
  <c r="E14" i="2"/>
  <c r="E15" i="2"/>
  <c r="E6" i="2"/>
  <c r="C35" i="2"/>
  <c r="C34" i="2"/>
  <c r="C33" i="2"/>
  <c r="I8" i="3"/>
  <c r="I9" i="3"/>
  <c r="I10" i="3"/>
  <c r="I11" i="3"/>
  <c r="I13" i="3"/>
  <c r="I14" i="3"/>
  <c r="I15" i="3"/>
  <c r="I6" i="3"/>
  <c r="G12" i="3"/>
  <c r="G7" i="3"/>
  <c r="G8" i="3"/>
  <c r="G9" i="3"/>
  <c r="G10" i="3"/>
  <c r="G11" i="3"/>
  <c r="G13" i="3"/>
  <c r="G14" i="3"/>
  <c r="G15" i="3"/>
  <c r="G6" i="3"/>
  <c r="E12" i="3"/>
  <c r="E7" i="3"/>
  <c r="E8" i="3"/>
  <c r="E9" i="3"/>
  <c r="E10" i="3"/>
  <c r="E11" i="3"/>
  <c r="E13" i="3"/>
  <c r="E14" i="3"/>
  <c r="E15" i="3"/>
  <c r="E6" i="3"/>
  <c r="C35" i="3"/>
  <c r="C34" i="3"/>
  <c r="C33" i="3"/>
  <c r="C33" i="1"/>
  <c r="G10" i="1"/>
  <c r="C35" i="1"/>
  <c r="C34" i="1"/>
  <c r="G12" i="1"/>
  <c r="G7" i="1"/>
  <c r="E12" i="1"/>
  <c r="E7" i="1"/>
  <c r="E8" i="1"/>
  <c r="E9" i="1"/>
  <c r="E10" i="1"/>
  <c r="E11" i="1"/>
  <c r="E13" i="1"/>
  <c r="E14" i="1"/>
  <c r="E15" i="1"/>
  <c r="E6" i="1"/>
  <c r="G8" i="1"/>
  <c r="G9" i="1"/>
  <c r="G11" i="1"/>
  <c r="G13" i="1"/>
  <c r="G14" i="1"/>
  <c r="G15" i="1"/>
  <c r="G6" i="1"/>
  <c r="X20" i="3"/>
  <c r="X21" i="3"/>
  <c r="X22" i="3"/>
  <c r="X23" i="3"/>
  <c r="X24" i="3"/>
  <c r="X25" i="3"/>
  <c r="X26" i="3"/>
  <c r="X27" i="3"/>
  <c r="X28" i="3"/>
  <c r="X20" i="2"/>
  <c r="X21" i="2"/>
  <c r="X22" i="2"/>
  <c r="X23" i="2"/>
  <c r="X24" i="2"/>
  <c r="X25" i="2"/>
  <c r="X26" i="2"/>
  <c r="X27" i="2"/>
  <c r="X28" i="2"/>
  <c r="X40" i="4"/>
  <c r="X39" i="4"/>
  <c r="X38" i="4"/>
  <c r="D35" i="4"/>
  <c r="X35" i="4" s="1"/>
  <c r="D34" i="4"/>
  <c r="X34" i="4" s="1"/>
  <c r="X33" i="4"/>
  <c r="X31" i="4"/>
  <c r="U15" i="4"/>
  <c r="V15" i="4" s="1"/>
  <c r="Q15" i="4"/>
  <c r="M15" i="4"/>
  <c r="N15" i="4" s="1"/>
  <c r="H15" i="4"/>
  <c r="F15" i="4"/>
  <c r="U14" i="4"/>
  <c r="Q14" i="4"/>
  <c r="M14" i="4"/>
  <c r="N14" i="4" s="1"/>
  <c r="H14" i="4"/>
  <c r="J14" i="4" s="1"/>
  <c r="F14" i="4"/>
  <c r="U13" i="4"/>
  <c r="Q13" i="4"/>
  <c r="R13" i="4" s="1"/>
  <c r="S13" i="4" s="1"/>
  <c r="M13" i="4"/>
  <c r="N13" i="4" s="1"/>
  <c r="H13" i="4"/>
  <c r="J13" i="4" s="1"/>
  <c r="F13" i="4"/>
  <c r="U12" i="4"/>
  <c r="V12" i="4" s="1"/>
  <c r="W12" i="4" s="1"/>
  <c r="Q12" i="4"/>
  <c r="R12" i="4" s="1"/>
  <c r="S12" i="4" s="1"/>
  <c r="M12" i="4"/>
  <c r="H12" i="4"/>
  <c r="D25" i="4" s="1"/>
  <c r="X25" i="4" s="1"/>
  <c r="F12" i="4"/>
  <c r="U11" i="4"/>
  <c r="Q11" i="4"/>
  <c r="M11" i="4"/>
  <c r="N11" i="4" s="1"/>
  <c r="H11" i="4"/>
  <c r="J11" i="4" s="1"/>
  <c r="F11" i="4"/>
  <c r="U10" i="4"/>
  <c r="Q10" i="4"/>
  <c r="M10" i="4"/>
  <c r="N10" i="4" s="1"/>
  <c r="H10" i="4"/>
  <c r="J10" i="4" s="1"/>
  <c r="F10" i="4"/>
  <c r="K10" i="4" s="1"/>
  <c r="U9" i="4"/>
  <c r="Q9" i="4"/>
  <c r="M9" i="4"/>
  <c r="H9" i="4"/>
  <c r="J9" i="4" s="1"/>
  <c r="F9" i="4"/>
  <c r="U8" i="4"/>
  <c r="V8" i="4" s="1"/>
  <c r="Q8" i="4"/>
  <c r="R8" i="4" s="1"/>
  <c r="S8" i="4" s="1"/>
  <c r="M8" i="4"/>
  <c r="H8" i="4"/>
  <c r="D21" i="4" s="1"/>
  <c r="F8" i="4"/>
  <c r="U7" i="4"/>
  <c r="V7" i="4" s="1"/>
  <c r="W7" i="4" s="1"/>
  <c r="Q7" i="4"/>
  <c r="M7" i="4"/>
  <c r="N7" i="4" s="1"/>
  <c r="H7" i="4"/>
  <c r="J7" i="4" s="1"/>
  <c r="F7" i="4"/>
  <c r="U6" i="4"/>
  <c r="Q6" i="4"/>
  <c r="M6" i="4"/>
  <c r="H6" i="4"/>
  <c r="D19" i="4" s="1"/>
  <c r="X19" i="4" s="1"/>
  <c r="F6" i="4"/>
  <c r="X40" i="2"/>
  <c r="X39" i="2"/>
  <c r="X38" i="2"/>
  <c r="D35" i="2"/>
  <c r="X35" i="2" s="1"/>
  <c r="D34" i="2"/>
  <c r="X34" i="2" s="1"/>
  <c r="X33" i="2"/>
  <c r="X31" i="2"/>
  <c r="U15" i="2"/>
  <c r="V15" i="2" s="1"/>
  <c r="W15" i="2" s="1"/>
  <c r="Q15" i="2"/>
  <c r="M15" i="2"/>
  <c r="H15" i="2"/>
  <c r="J15" i="2" s="1"/>
  <c r="F15" i="2"/>
  <c r="U14" i="2"/>
  <c r="Q14" i="2"/>
  <c r="M14" i="2"/>
  <c r="N14" i="2" s="1"/>
  <c r="H14" i="2"/>
  <c r="D27" i="2" s="1"/>
  <c r="F14" i="2"/>
  <c r="U13" i="2"/>
  <c r="Q13" i="2"/>
  <c r="R13" i="2" s="1"/>
  <c r="S13" i="2" s="1"/>
  <c r="M13" i="2"/>
  <c r="N13" i="2" s="1"/>
  <c r="O13" i="2" s="1"/>
  <c r="H13" i="2"/>
  <c r="J13" i="2" s="1"/>
  <c r="F13" i="2"/>
  <c r="U12" i="2"/>
  <c r="V12" i="2" s="1"/>
  <c r="W12" i="2" s="1"/>
  <c r="Q12" i="2"/>
  <c r="R12" i="2" s="1"/>
  <c r="M12" i="2"/>
  <c r="N12" i="2" s="1"/>
  <c r="O12" i="2" s="1"/>
  <c r="H12" i="2"/>
  <c r="D25" i="2" s="1"/>
  <c r="F12" i="2"/>
  <c r="U11" i="2"/>
  <c r="V11" i="2" s="1"/>
  <c r="W11" i="2" s="1"/>
  <c r="Q11" i="2"/>
  <c r="M11" i="2"/>
  <c r="H11" i="2"/>
  <c r="F11" i="2"/>
  <c r="U10" i="2"/>
  <c r="Q10" i="2"/>
  <c r="M10" i="2"/>
  <c r="H10" i="2"/>
  <c r="D23" i="2" s="1"/>
  <c r="F10" i="2"/>
  <c r="U9" i="2"/>
  <c r="V9" i="2" s="1"/>
  <c r="Q9" i="2"/>
  <c r="R9" i="2" s="1"/>
  <c r="S9" i="2" s="1"/>
  <c r="M9" i="2"/>
  <c r="N9" i="2" s="1"/>
  <c r="H9" i="2"/>
  <c r="J9" i="2" s="1"/>
  <c r="F9" i="2"/>
  <c r="K9" i="2" s="1"/>
  <c r="U8" i="2"/>
  <c r="Q8" i="2"/>
  <c r="R8" i="2" s="1"/>
  <c r="M8" i="2"/>
  <c r="N8" i="2" s="1"/>
  <c r="O8" i="2" s="1"/>
  <c r="H8" i="2"/>
  <c r="D21" i="2" s="1"/>
  <c r="F8" i="2"/>
  <c r="U7" i="2"/>
  <c r="Q7" i="2"/>
  <c r="M7" i="2"/>
  <c r="H7" i="2"/>
  <c r="J7" i="2" s="1"/>
  <c r="F7" i="2"/>
  <c r="U6" i="2"/>
  <c r="Q6" i="2"/>
  <c r="M6" i="2"/>
  <c r="H6" i="2"/>
  <c r="J6" i="2" s="1"/>
  <c r="F6" i="2"/>
  <c r="X40" i="3"/>
  <c r="X39" i="3"/>
  <c r="X38" i="3"/>
  <c r="D35" i="3"/>
  <c r="X35" i="3" s="1"/>
  <c r="D34" i="3"/>
  <c r="X34" i="3" s="1"/>
  <c r="X33" i="3"/>
  <c r="X31" i="3"/>
  <c r="U15" i="3"/>
  <c r="Q15" i="3"/>
  <c r="R15" i="3" s="1"/>
  <c r="M15" i="3"/>
  <c r="N15" i="3" s="1"/>
  <c r="H15" i="3"/>
  <c r="D28" i="3" s="1"/>
  <c r="F15" i="3"/>
  <c r="U14" i="3"/>
  <c r="Q14" i="3"/>
  <c r="R14" i="3" s="1"/>
  <c r="S14" i="3" s="1"/>
  <c r="M14" i="3"/>
  <c r="H14" i="3"/>
  <c r="J14" i="3" s="1"/>
  <c r="F14" i="3"/>
  <c r="K14" i="3" s="1"/>
  <c r="U13" i="3"/>
  <c r="Q13" i="3"/>
  <c r="M13" i="3"/>
  <c r="N13" i="3" s="1"/>
  <c r="O13" i="3" s="1"/>
  <c r="H13" i="3"/>
  <c r="J13" i="3" s="1"/>
  <c r="F13" i="3"/>
  <c r="K13" i="3" s="1"/>
  <c r="U12" i="3"/>
  <c r="V12" i="3" s="1"/>
  <c r="W12" i="3" s="1"/>
  <c r="Q12" i="3"/>
  <c r="M12" i="3"/>
  <c r="H12" i="3"/>
  <c r="D25" i="3" s="1"/>
  <c r="F12" i="3"/>
  <c r="U11" i="3"/>
  <c r="Q11" i="3"/>
  <c r="R11" i="3" s="1"/>
  <c r="M11" i="3"/>
  <c r="N11" i="3" s="1"/>
  <c r="H11" i="3"/>
  <c r="D24" i="3" s="1"/>
  <c r="F11" i="3"/>
  <c r="U10" i="3"/>
  <c r="Q10" i="3"/>
  <c r="R10" i="3" s="1"/>
  <c r="S10" i="3" s="1"/>
  <c r="M10" i="3"/>
  <c r="H10" i="3"/>
  <c r="J10" i="3" s="1"/>
  <c r="F10" i="3"/>
  <c r="U9" i="3"/>
  <c r="Q9" i="3"/>
  <c r="M9" i="3"/>
  <c r="N9" i="3" s="1"/>
  <c r="O9" i="3" s="1"/>
  <c r="H9" i="3"/>
  <c r="J9" i="3" s="1"/>
  <c r="F9" i="3"/>
  <c r="K9" i="3" s="1"/>
  <c r="U8" i="3"/>
  <c r="V8" i="3" s="1"/>
  <c r="W8" i="3" s="1"/>
  <c r="Q8" i="3"/>
  <c r="M8" i="3"/>
  <c r="H8" i="3"/>
  <c r="D21" i="3" s="1"/>
  <c r="F8" i="3"/>
  <c r="U7" i="3"/>
  <c r="V7" i="3" s="1"/>
  <c r="R7" i="3"/>
  <c r="Q7" i="3"/>
  <c r="M7" i="3"/>
  <c r="H7" i="3"/>
  <c r="D20" i="3" s="1"/>
  <c r="F7" i="3"/>
  <c r="U6" i="3"/>
  <c r="Q6" i="3"/>
  <c r="R6" i="3" s="1"/>
  <c r="S6" i="3" s="1"/>
  <c r="M6" i="3"/>
  <c r="H6" i="3"/>
  <c r="D19" i="3" s="1"/>
  <c r="X19" i="3" s="1"/>
  <c r="F6" i="3"/>
  <c r="D35" i="1"/>
  <c r="D34" i="1"/>
  <c r="U7" i="1"/>
  <c r="V7" i="1" s="1"/>
  <c r="U8" i="1"/>
  <c r="V8" i="1" s="1"/>
  <c r="U9" i="1"/>
  <c r="V9" i="1" s="1"/>
  <c r="U10" i="1"/>
  <c r="V10" i="1" s="1"/>
  <c r="U11" i="1"/>
  <c r="V11" i="1" s="1"/>
  <c r="U12" i="1"/>
  <c r="V12" i="1" s="1"/>
  <c r="U13" i="1"/>
  <c r="V13" i="1" s="1"/>
  <c r="U14" i="1"/>
  <c r="V14" i="1" s="1"/>
  <c r="U15" i="1"/>
  <c r="V15" i="1" s="1"/>
  <c r="U6" i="1"/>
  <c r="V6" i="1" s="1"/>
  <c r="Q7" i="1"/>
  <c r="R7" i="1" s="1"/>
  <c r="Q8" i="1"/>
  <c r="R8" i="1" s="1"/>
  <c r="Q9" i="1"/>
  <c r="R9" i="1" s="1"/>
  <c r="Q10" i="1"/>
  <c r="R10" i="1" s="1"/>
  <c r="Q11" i="1"/>
  <c r="R11" i="1" s="1"/>
  <c r="Q12" i="1"/>
  <c r="R12" i="1" s="1"/>
  <c r="Q13" i="1"/>
  <c r="R13" i="1" s="1"/>
  <c r="Q14" i="1"/>
  <c r="R14" i="1" s="1"/>
  <c r="Q15" i="1"/>
  <c r="R15" i="1" s="1"/>
  <c r="Q6" i="1"/>
  <c r="R6" i="1" s="1"/>
  <c r="M7" i="1"/>
  <c r="N7" i="1" s="1"/>
  <c r="M8" i="1"/>
  <c r="N8" i="1" s="1"/>
  <c r="M9" i="1"/>
  <c r="N9" i="1" s="1"/>
  <c r="M10" i="1"/>
  <c r="N10" i="1" s="1"/>
  <c r="M11" i="1"/>
  <c r="N11" i="1" s="1"/>
  <c r="M12" i="1"/>
  <c r="N12" i="1" s="1"/>
  <c r="M13" i="1"/>
  <c r="N13" i="1" s="1"/>
  <c r="M14" i="1"/>
  <c r="N14" i="1" s="1"/>
  <c r="M15" i="1"/>
  <c r="N15" i="1" s="1"/>
  <c r="M6" i="1"/>
  <c r="N6" i="1" s="1"/>
  <c r="H7" i="1"/>
  <c r="H8" i="1"/>
  <c r="H9" i="1"/>
  <c r="H10" i="1"/>
  <c r="H11" i="1"/>
  <c r="H12" i="1"/>
  <c r="H13" i="1"/>
  <c r="H14" i="1"/>
  <c r="H15" i="1"/>
  <c r="H6" i="1"/>
  <c r="F7" i="1"/>
  <c r="F8" i="1"/>
  <c r="F9" i="1"/>
  <c r="F10" i="1"/>
  <c r="F11" i="1"/>
  <c r="F12" i="1"/>
  <c r="F13" i="1"/>
  <c r="F14" i="1"/>
  <c r="F15" i="1"/>
  <c r="F6" i="1"/>
  <c r="K6" i="2" l="1"/>
  <c r="N6" i="2"/>
  <c r="O6" i="2" s="1"/>
  <c r="D19" i="1"/>
  <c r="J6" i="1"/>
  <c r="D28" i="1"/>
  <c r="X28" i="1" s="1"/>
  <c r="J15" i="1"/>
  <c r="D27" i="1"/>
  <c r="X27" i="1" s="1"/>
  <c r="J14" i="1"/>
  <c r="D26" i="1"/>
  <c r="X26" i="1" s="1"/>
  <c r="J13" i="1"/>
  <c r="D25" i="1"/>
  <c r="X25" i="1" s="1"/>
  <c r="J12" i="1"/>
  <c r="K12" i="1" s="1"/>
  <c r="D24" i="1"/>
  <c r="X24" i="1" s="1"/>
  <c r="J11" i="1"/>
  <c r="K11" i="1" s="1"/>
  <c r="D23" i="1"/>
  <c r="X23" i="1" s="1"/>
  <c r="J10" i="1"/>
  <c r="D22" i="1"/>
  <c r="X22" i="1" s="1"/>
  <c r="J9" i="1"/>
  <c r="D21" i="1"/>
  <c r="X21" i="1" s="1"/>
  <c r="J8" i="1"/>
  <c r="D20" i="1"/>
  <c r="X20" i="1" s="1"/>
  <c r="J7" i="1"/>
  <c r="K7" i="1" s="1"/>
  <c r="W41" i="4"/>
  <c r="D27" i="4"/>
  <c r="X27" i="4" s="1"/>
  <c r="W41" i="2"/>
  <c r="J10" i="2"/>
  <c r="K10" i="2" s="1"/>
  <c r="W41" i="3"/>
  <c r="K14" i="4"/>
  <c r="V9" i="4"/>
  <c r="W9" i="4" s="1"/>
  <c r="V11" i="4"/>
  <c r="W11" i="4" s="1"/>
  <c r="K9" i="4"/>
  <c r="N8" i="4"/>
  <c r="O8" i="4" s="1"/>
  <c r="K13" i="4"/>
  <c r="W15" i="4"/>
  <c r="R9" i="4"/>
  <c r="S9" i="4" s="1"/>
  <c r="O10" i="4"/>
  <c r="N12" i="4"/>
  <c r="O12" i="4" s="1"/>
  <c r="D23" i="4"/>
  <c r="X23" i="4" s="1"/>
  <c r="V6" i="4"/>
  <c r="W6" i="4" s="1"/>
  <c r="V10" i="4"/>
  <c r="W10" i="4" s="1"/>
  <c r="V13" i="4"/>
  <c r="W13" i="4" s="1"/>
  <c r="J6" i="4"/>
  <c r="K6" i="4" s="1"/>
  <c r="N9" i="4"/>
  <c r="O9" i="4" s="1"/>
  <c r="V14" i="4"/>
  <c r="W14" i="4" s="1"/>
  <c r="O7" i="4"/>
  <c r="O11" i="4"/>
  <c r="O13" i="4"/>
  <c r="N6" i="4"/>
  <c r="O6" i="4" s="1"/>
  <c r="W8" i="4"/>
  <c r="O15" i="4"/>
  <c r="O14" i="4"/>
  <c r="K7" i="4"/>
  <c r="K11" i="4"/>
  <c r="W36" i="4"/>
  <c r="R7" i="4"/>
  <c r="S7" i="4" s="1"/>
  <c r="J8" i="4"/>
  <c r="K8" i="4" s="1"/>
  <c r="R11" i="4"/>
  <c r="S11" i="4" s="1"/>
  <c r="J12" i="4"/>
  <c r="K12" i="4" s="1"/>
  <c r="X12" i="4" s="1"/>
  <c r="R15" i="4"/>
  <c r="S15" i="4" s="1"/>
  <c r="D24" i="4"/>
  <c r="X24" i="4" s="1"/>
  <c r="D28" i="4"/>
  <c r="X28" i="4" s="1"/>
  <c r="D20" i="4"/>
  <c r="X20" i="4" s="1"/>
  <c r="R6" i="4"/>
  <c r="S6" i="4" s="1"/>
  <c r="R10" i="4"/>
  <c r="S10" i="4" s="1"/>
  <c r="R14" i="4"/>
  <c r="S14" i="4" s="1"/>
  <c r="J15" i="4"/>
  <c r="K15" i="4" s="1"/>
  <c r="D22" i="4"/>
  <c r="X22" i="4" s="1"/>
  <c r="D26" i="4"/>
  <c r="X26" i="4" s="1"/>
  <c r="O14" i="2"/>
  <c r="V7" i="2"/>
  <c r="W7" i="2" s="1"/>
  <c r="W9" i="2"/>
  <c r="J14" i="2"/>
  <c r="K14" i="2" s="1"/>
  <c r="V8" i="2"/>
  <c r="W8" i="2" s="1"/>
  <c r="D19" i="2"/>
  <c r="X19" i="2" s="1"/>
  <c r="N10" i="2"/>
  <c r="O10" i="2" s="1"/>
  <c r="V13" i="2"/>
  <c r="W13" i="2" s="1"/>
  <c r="V14" i="2"/>
  <c r="W14" i="2" s="1"/>
  <c r="O9" i="2"/>
  <c r="W36" i="2"/>
  <c r="X9" i="2"/>
  <c r="K7" i="2"/>
  <c r="K13" i="2"/>
  <c r="K15" i="2"/>
  <c r="V6" i="2"/>
  <c r="W6" i="2" s="1"/>
  <c r="N15" i="2"/>
  <c r="O15" i="2" s="1"/>
  <c r="R7" i="2"/>
  <c r="S7" i="2" s="1"/>
  <c r="J8" i="2"/>
  <c r="K8" i="2" s="1"/>
  <c r="R11" i="2"/>
  <c r="S11" i="2" s="1"/>
  <c r="J12" i="2"/>
  <c r="K12" i="2" s="1"/>
  <c r="R15" i="2"/>
  <c r="S15" i="2" s="1"/>
  <c r="D24" i="2"/>
  <c r="D28" i="2"/>
  <c r="D20" i="2"/>
  <c r="R6" i="2"/>
  <c r="S6" i="2" s="1"/>
  <c r="R10" i="2"/>
  <c r="S10" i="2" s="1"/>
  <c r="J11" i="2"/>
  <c r="K11" i="2" s="1"/>
  <c r="R14" i="2"/>
  <c r="S14" i="2" s="1"/>
  <c r="S8" i="2"/>
  <c r="S12" i="2"/>
  <c r="D22" i="2"/>
  <c r="D26" i="2"/>
  <c r="V10" i="2"/>
  <c r="W10" i="2" s="1"/>
  <c r="N7" i="2"/>
  <c r="O7" i="2" s="1"/>
  <c r="N11" i="2"/>
  <c r="O11" i="2" s="1"/>
  <c r="K8" i="3"/>
  <c r="J15" i="3"/>
  <c r="K15" i="3" s="1"/>
  <c r="J8" i="3"/>
  <c r="J11" i="3"/>
  <c r="K11" i="3" s="1"/>
  <c r="K10" i="3"/>
  <c r="D22" i="3"/>
  <c r="J12" i="3"/>
  <c r="K12" i="3" s="1"/>
  <c r="J7" i="3"/>
  <c r="K7" i="3" s="1"/>
  <c r="D26" i="3"/>
  <c r="S7" i="3"/>
  <c r="S11" i="3"/>
  <c r="S15" i="3"/>
  <c r="W36" i="3"/>
  <c r="N8" i="3"/>
  <c r="O8" i="3" s="1"/>
  <c r="N12" i="3"/>
  <c r="O12" i="3" s="1"/>
  <c r="J6" i="3"/>
  <c r="K6" i="3" s="1"/>
  <c r="W7" i="3"/>
  <c r="R9" i="3"/>
  <c r="S9" i="3" s="1"/>
  <c r="N7" i="3"/>
  <c r="O7" i="3" s="1"/>
  <c r="V10" i="3"/>
  <c r="W10" i="3" s="1"/>
  <c r="V14" i="3"/>
  <c r="W14" i="3" s="1"/>
  <c r="R8" i="3"/>
  <c r="S8" i="3" s="1"/>
  <c r="O11" i="3"/>
  <c r="R12" i="3"/>
  <c r="S12" i="3" s="1"/>
  <c r="O15" i="3"/>
  <c r="D23" i="3"/>
  <c r="D27" i="3"/>
  <c r="N6" i="3"/>
  <c r="O6" i="3" s="1"/>
  <c r="V9" i="3"/>
  <c r="W9" i="3" s="1"/>
  <c r="N10" i="3"/>
  <c r="O10" i="3" s="1"/>
  <c r="V13" i="3"/>
  <c r="W13" i="3" s="1"/>
  <c r="N14" i="3"/>
  <c r="O14" i="3" s="1"/>
  <c r="V11" i="3"/>
  <c r="W11" i="3" s="1"/>
  <c r="V15" i="3"/>
  <c r="W15" i="3" s="1"/>
  <c r="X15" i="3" s="1"/>
  <c r="R13" i="3"/>
  <c r="S13" i="3" s="1"/>
  <c r="V6" i="3"/>
  <c r="W6" i="3" s="1"/>
  <c r="K14" i="1"/>
  <c r="K6" i="1"/>
  <c r="X31" i="1"/>
  <c r="W6" i="1"/>
  <c r="W7" i="1"/>
  <c r="W8" i="1"/>
  <c r="W9" i="1"/>
  <c r="W10" i="1"/>
  <c r="W11" i="1"/>
  <c r="W12" i="1"/>
  <c r="W13" i="1"/>
  <c r="W14" i="1"/>
  <c r="W15" i="1"/>
  <c r="S6" i="1"/>
  <c r="S7" i="1"/>
  <c r="S8" i="1"/>
  <c r="S9" i="1"/>
  <c r="S10" i="1"/>
  <c r="S11" i="1"/>
  <c r="S12" i="1"/>
  <c r="S13" i="1"/>
  <c r="S14" i="1"/>
  <c r="S15" i="1"/>
  <c r="O6" i="1"/>
  <c r="O7" i="1"/>
  <c r="O8" i="1"/>
  <c r="O9" i="1"/>
  <c r="O10" i="1"/>
  <c r="O11" i="1"/>
  <c r="O12" i="1"/>
  <c r="O13" i="1"/>
  <c r="O14" i="1"/>
  <c r="O15" i="1"/>
  <c r="K10" i="1"/>
  <c r="K13" i="1"/>
  <c r="X10" i="2" l="1"/>
  <c r="W29" i="4"/>
  <c r="X9" i="4"/>
  <c r="X8" i="4"/>
  <c r="X14" i="4"/>
  <c r="X13" i="4"/>
  <c r="X6" i="4"/>
  <c r="X10" i="4"/>
  <c r="X11" i="4"/>
  <c r="X15" i="4"/>
  <c r="X7" i="4"/>
  <c r="X13" i="2"/>
  <c r="X14" i="2"/>
  <c r="X12" i="2"/>
  <c r="X6" i="2"/>
  <c r="W29" i="2"/>
  <c r="X15" i="2"/>
  <c r="X11" i="2"/>
  <c r="X8" i="2"/>
  <c r="X7" i="2"/>
  <c r="X8" i="3"/>
  <c r="X7" i="3"/>
  <c r="X10" i="3"/>
  <c r="W29" i="3"/>
  <c r="X11" i="3"/>
  <c r="X12" i="3"/>
  <c r="X14" i="3"/>
  <c r="X9" i="3"/>
  <c r="X13" i="3"/>
  <c r="X6" i="3"/>
  <c r="K9" i="1"/>
  <c r="K8" i="1"/>
  <c r="K15" i="1"/>
  <c r="X16" i="4" l="1"/>
  <c r="W42" i="4" s="1"/>
  <c r="X16" i="2"/>
  <c r="W42" i="2" s="1"/>
  <c r="X16" i="3"/>
  <c r="W42" i="3" s="1"/>
  <c r="X12" i="1"/>
  <c r="X40" i="1" l="1"/>
  <c r="X39" i="1"/>
  <c r="X38" i="1"/>
  <c r="X35" i="1"/>
  <c r="X34" i="1"/>
  <c r="X33" i="1"/>
  <c r="W36" i="1" s="1"/>
  <c r="X19" i="1"/>
  <c r="W29" i="1" l="1"/>
  <c r="W41" i="1"/>
  <c r="X7" i="1"/>
  <c r="X13" i="1"/>
  <c r="X15" i="1"/>
  <c r="X10" i="1"/>
  <c r="X14" i="1"/>
  <c r="X9" i="1"/>
  <c r="X6" i="1"/>
  <c r="X8" i="1"/>
  <c r="X11" i="1"/>
  <c r="X16" i="1" l="1"/>
  <c r="W42" i="1" s="1"/>
</calcChain>
</file>

<file path=xl/sharedStrings.xml><?xml version="1.0" encoding="utf-8"?>
<sst xmlns="http://schemas.openxmlformats.org/spreadsheetml/2006/main" count="480" uniqueCount="89">
  <si>
    <t>VALORES DE REFERÊNCIA - PLANILHA DE CUSTOS DETALHADA
Grupo 1 - Região Nordeste</t>
  </si>
  <si>
    <t>CÓDIGO</t>
  </si>
  <si>
    <t>VEÍCULOS (A)</t>
  </si>
  <si>
    <t>Até 06 (seis) dias consecutivos</t>
  </si>
  <si>
    <t>De 07 (sete) a 14 (catorze)
dias consecutivos</t>
  </si>
  <si>
    <t>De 15 (quinze) a 29 (vinte e nove)
dias consecutivos</t>
  </si>
  <si>
    <t xml:space="preserve">Consecutivas acima de 30 dias </t>
  </si>
  <si>
    <t>FÓRMULA</t>
  </si>
  <si>
    <t>QUANTIDADE</t>
  </si>
  <si>
    <t>DIÁRIA DE 24h</t>
  </si>
  <si>
    <t>Hora Extra (24h)</t>
  </si>
  <si>
    <t>DIÁRIA DE 10h</t>
  </si>
  <si>
    <t>Hora Extra (10h)</t>
  </si>
  <si>
    <t>SubTotal</t>
  </si>
  <si>
    <t>(FP1xA1) + (FP2xA2) + (FP3xA3) + (FP4xA4)</t>
  </si>
  <si>
    <t>(FP5xB1)+ B2</t>
  </si>
  <si>
    <t>(FP6xC1)+ C2</t>
  </si>
  <si>
    <t>(FP7xD1)+ D2</t>
  </si>
  <si>
    <t>SB1+SB2+
SB3+SB4</t>
  </si>
  <si>
    <t>FP1</t>
  </si>
  <si>
    <t>A1</t>
  </si>
  <si>
    <t>FP2</t>
  </si>
  <si>
    <t>A2</t>
  </si>
  <si>
    <t>FP3</t>
  </si>
  <si>
    <t>A3</t>
  </si>
  <si>
    <t>FP4</t>
  </si>
  <si>
    <t>A4</t>
  </si>
  <si>
    <t>SB1</t>
  </si>
  <si>
    <t>FP5</t>
  </si>
  <si>
    <t>B1</t>
  </si>
  <si>
    <t>B2</t>
  </si>
  <si>
    <t>SB2</t>
  </si>
  <si>
    <t>FP6</t>
  </si>
  <si>
    <t>C1</t>
  </si>
  <si>
    <t>C2</t>
  </si>
  <si>
    <t>SB3</t>
  </si>
  <si>
    <t>FP7</t>
  </si>
  <si>
    <t>D1</t>
  </si>
  <si>
    <t>D2</t>
  </si>
  <si>
    <t>SB4</t>
  </si>
  <si>
    <t>A</t>
  </si>
  <si>
    <t>Executivo Blindado</t>
  </si>
  <si>
    <t>B</t>
  </si>
  <si>
    <t>Camioneta Blind 4x4 (SUV)</t>
  </si>
  <si>
    <t>C</t>
  </si>
  <si>
    <t>Camioneta 4x4 (SUV)</t>
  </si>
  <si>
    <t>D</t>
  </si>
  <si>
    <t>Camioneta 4x2 (SUV )</t>
  </si>
  <si>
    <t>E</t>
  </si>
  <si>
    <t>Caminhonete 4X4</t>
  </si>
  <si>
    <t>F</t>
  </si>
  <si>
    <t>Caminhonete 4X2</t>
  </si>
  <si>
    <t>G</t>
  </si>
  <si>
    <t xml:space="preserve">Executivo </t>
  </si>
  <si>
    <t>H</t>
  </si>
  <si>
    <t>Sedan</t>
  </si>
  <si>
    <t>I</t>
  </si>
  <si>
    <t>Van Executiva</t>
  </si>
  <si>
    <t>J</t>
  </si>
  <si>
    <t xml:space="preserve">Micro-ônibus </t>
  </si>
  <si>
    <t>SUBTOTAL</t>
  </si>
  <si>
    <t>"NO SHOW"</t>
  </si>
  <si>
    <t>FP8</t>
  </si>
  <si>
    <t>E1</t>
  </si>
  <si>
    <t xml:space="preserve">Executivo Blindado </t>
  </si>
  <si>
    <t>Camioneta  Blind 4x4 (SUV)</t>
  </si>
  <si>
    <t>Camioneta I 4x2 (SUV I)</t>
  </si>
  <si>
    <t>- A diária de 10h será no máximo 80% (oitenta por cento) da diária de 24h</t>
  </si>
  <si>
    <t>Executivo</t>
  </si>
  <si>
    <t>- A Hora Extra não poderá ultrapassar 20% (vinte por cento) da diária correspondente</t>
  </si>
  <si>
    <t>- A título de "NO SHOW" o valor não poderá ultrapassar 70% (setenta por cento) do valor da diária de 10 (dez) horas</t>
  </si>
  <si>
    <t>- Os valores dos combustíves já estão acrescidos da porcentagem de 9,45% de imposto a ser retido</t>
  </si>
  <si>
    <t>Ressarcimentos de despesas durante a locação</t>
  </si>
  <si>
    <t>Pedágios, transporte hidroviário, estacionamentos, taxas de remoção e/ou reboque, infrações de trânsito, etc.</t>
  </si>
  <si>
    <t>Diárias Motoristas</t>
  </si>
  <si>
    <t xml:space="preserve">Motorista </t>
  </si>
  <si>
    <t>Motorista c/ adicional 60%</t>
  </si>
  <si>
    <t>Hora Extra Motorista</t>
  </si>
  <si>
    <t>Combustível</t>
  </si>
  <si>
    <t>Litros</t>
  </si>
  <si>
    <t>R$</t>
  </si>
  <si>
    <t xml:space="preserve">Etanol </t>
  </si>
  <si>
    <t>Diesel S10</t>
  </si>
  <si>
    <t>Gasolina</t>
  </si>
  <si>
    <t>Preços ao Consumidor - Referência semana de ___/___/___ a ___/___/___
AGÊNCIA NACIONAL DO PETRÓLEO, GÁS NATURAL E BIOCOMBUSTÍVEIS - ANP</t>
  </si>
  <si>
    <t>p</t>
  </si>
  <si>
    <t>VALORES DE REFERÊNCIA - PLANILHA DE CUSTOS DETALHADA
Grupo 2 - Região Sul</t>
  </si>
  <si>
    <t>VALORES DE REFERÊNCIA - PLANILHA DE CUSTOS DETALHADA
Grupo 3 - Região Sudeste</t>
  </si>
  <si>
    <t>VALORES DE REFERÊNCIA - PLANILHA DE CUSTOS DETALHADA
Grupo 4 - Regiões Norte/Centro_Oeste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</si>
</sst>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&quot;\ #,##0.00"/>
    <numFmt numFmtId="166" formatCode="&quot;R$&quot;#,##0.000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Calibri"/>
      <family val="2"/>
    </font>
    <font>
      <sz val="10"/>
      <color rgb="FFFF0000"/>
      <name val="Calibri"/>
      <family val="2"/>
    </font>
    <font>
      <i/>
      <sz val="10"/>
      <name val="Calibri"/>
      <family val="2"/>
    </font>
    <font>
      <sz val="10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E3F99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8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75">
    <xf numFmtId="0" fontId="0" fillId="0" borderId="0" xfId="0"/>
    <xf numFmtId="0" fontId="4" fillId="0" borderId="0" xfId="0" applyFont="1"/>
    <xf numFmtId="0" fontId="3" fillId="8" borderId="6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10" borderId="11" xfId="0" applyFont="1" applyFill="1" applyBorder="1" applyAlignment="1">
      <alignment horizontal="center" vertical="center"/>
    </xf>
    <xf numFmtId="4" fontId="3" fillId="3" borderId="10" xfId="2" applyNumberFormat="1" applyFont="1" applyFill="1" applyBorder="1" applyAlignment="1">
      <alignment horizontal="center" vertical="center"/>
    </xf>
    <xf numFmtId="4" fontId="3" fillId="8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8" borderId="3" xfId="0" applyNumberFormat="1" applyFont="1" applyFill="1" applyBorder="1" applyAlignment="1">
      <alignment horizontal="center" vertical="center"/>
    </xf>
    <xf numFmtId="4" fontId="3" fillId="5" borderId="12" xfId="0" applyNumberFormat="1" applyFont="1" applyFill="1" applyBorder="1" applyAlignment="1">
      <alignment horizontal="center" vertical="center"/>
    </xf>
    <xf numFmtId="4" fontId="3" fillId="5" borderId="19" xfId="0" applyNumberFormat="1" applyFont="1" applyFill="1" applyBorder="1" applyAlignment="1">
      <alignment horizontal="center" vertical="center"/>
    </xf>
    <xf numFmtId="4" fontId="3" fillId="6" borderId="12" xfId="0" applyNumberFormat="1" applyFont="1" applyFill="1" applyBorder="1" applyAlignment="1">
      <alignment horizontal="center" vertical="center"/>
    </xf>
    <xf numFmtId="4" fontId="3" fillId="8" borderId="10" xfId="0" applyNumberFormat="1" applyFont="1" applyFill="1" applyBorder="1" applyAlignment="1">
      <alignment horizontal="center" vertical="center"/>
    </xf>
    <xf numFmtId="4" fontId="3" fillId="7" borderId="30" xfId="0" applyNumberFormat="1" applyFont="1" applyFill="1" applyBorder="1" applyAlignment="1">
      <alignment horizontal="center" vertical="center"/>
    </xf>
    <xf numFmtId="0" fontId="3" fillId="9" borderId="31" xfId="0" applyFont="1" applyFill="1" applyBorder="1" applyAlignment="1">
      <alignment vertical="center"/>
    </xf>
    <xf numFmtId="0" fontId="3" fillId="9" borderId="3" xfId="0" applyFont="1" applyFill="1" applyBorder="1" applyAlignment="1">
      <alignment vertical="center"/>
    </xf>
    <xf numFmtId="0" fontId="3" fillId="9" borderId="11" xfId="0" applyFont="1" applyFill="1" applyBorder="1" applyAlignment="1">
      <alignment vertical="center"/>
    </xf>
    <xf numFmtId="4" fontId="3" fillId="9" borderId="32" xfId="0" applyNumberFormat="1" applyFont="1" applyFill="1" applyBorder="1" applyAlignment="1">
      <alignment vertical="center"/>
    </xf>
    <xf numFmtId="0" fontId="3" fillId="9" borderId="33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3" fillId="9" borderId="9" xfId="0" applyFont="1" applyFill="1" applyBorder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3" fontId="3" fillId="2" borderId="10" xfId="0" applyNumberFormat="1" applyFont="1" applyFill="1" applyBorder="1" applyAlignment="1">
      <alignment horizontal="center" vertical="center"/>
    </xf>
    <xf numFmtId="4" fontId="3" fillId="9" borderId="4" xfId="0" applyNumberFormat="1" applyFont="1" applyFill="1" applyBorder="1" applyAlignment="1">
      <alignment horizontal="center" vertical="center"/>
    </xf>
    <xf numFmtId="0" fontId="3" fillId="8" borderId="0" xfId="0" quotePrefix="1" applyFont="1" applyFill="1" applyAlignment="1">
      <alignment horizontal="left" vertical="center"/>
    </xf>
    <xf numFmtId="0" fontId="5" fillId="8" borderId="0" xfId="0" quotePrefix="1" applyFont="1" applyFill="1" applyAlignment="1">
      <alignment horizontal="left" vertical="center"/>
    </xf>
    <xf numFmtId="0" fontId="3" fillId="8" borderId="15" xfId="0" quotePrefix="1" applyFont="1" applyFill="1" applyBorder="1" applyAlignment="1">
      <alignment horizontal="left" vertical="center"/>
    </xf>
    <xf numFmtId="0" fontId="3" fillId="8" borderId="16" xfId="0" applyFont="1" applyFill="1" applyBorder="1" applyAlignment="1">
      <alignment horizontal="center" vertical="center"/>
    </xf>
    <xf numFmtId="0" fontId="3" fillId="8" borderId="17" xfId="0" applyFont="1" applyFill="1" applyBorder="1" applyAlignment="1">
      <alignment horizontal="center" vertical="center"/>
    </xf>
    <xf numFmtId="0" fontId="3" fillId="8" borderId="18" xfId="0" quotePrefix="1" applyFont="1" applyFill="1" applyBorder="1" applyAlignment="1">
      <alignment horizontal="left" vertical="center"/>
    </xf>
    <xf numFmtId="0" fontId="3" fillId="8" borderId="13" xfId="0" quotePrefix="1" applyFont="1" applyFill="1" applyBorder="1" applyAlignment="1">
      <alignment horizontal="left" vertical="center"/>
    </xf>
    <xf numFmtId="0" fontId="3" fillId="8" borderId="11" xfId="0" applyFont="1" applyFill="1" applyBorder="1" applyAlignment="1">
      <alignment horizontal="center" vertical="center"/>
    </xf>
    <xf numFmtId="0" fontId="3" fillId="8" borderId="35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8" borderId="0" xfId="0" applyNumberFormat="1" applyFont="1" applyFill="1" applyAlignment="1">
      <alignment horizontal="center" vertical="center"/>
    </xf>
    <xf numFmtId="4" fontId="3" fillId="8" borderId="34" xfId="0" applyNumberFormat="1" applyFont="1" applyFill="1" applyBorder="1" applyAlignment="1">
      <alignment horizontal="center" vertical="center"/>
    </xf>
    <xf numFmtId="4" fontId="3" fillId="7" borderId="32" xfId="0" applyNumberFormat="1" applyFont="1" applyFill="1" applyBorder="1" applyAlignment="1">
      <alignment horizontal="center" vertical="center"/>
    </xf>
    <xf numFmtId="0" fontId="3" fillId="8" borderId="34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 wrapText="1"/>
    </xf>
    <xf numFmtId="3" fontId="3" fillId="8" borderId="0" xfId="1" applyNumberFormat="1" applyFont="1" applyFill="1" applyBorder="1" applyAlignment="1">
      <alignment vertical="center"/>
    </xf>
    <xf numFmtId="4" fontId="3" fillId="9" borderId="10" xfId="0" applyNumberFormat="1" applyFont="1" applyFill="1" applyBorder="1" applyAlignment="1">
      <alignment horizontal="center" vertical="center"/>
    </xf>
    <xf numFmtId="3" fontId="3" fillId="8" borderId="0" xfId="0" applyNumberFormat="1" applyFont="1" applyFill="1" applyAlignment="1">
      <alignment vertical="center"/>
    </xf>
    <xf numFmtId="0" fontId="5" fillId="8" borderId="35" xfId="0" applyFont="1" applyFill="1" applyBorder="1" applyAlignment="1">
      <alignment vertical="center"/>
    </xf>
    <xf numFmtId="0" fontId="5" fillId="8" borderId="0" xfId="0" applyFont="1" applyFill="1" applyAlignment="1">
      <alignment vertical="center"/>
    </xf>
    <xf numFmtId="0" fontId="3" fillId="0" borderId="40" xfId="0" applyFont="1" applyBorder="1" applyAlignment="1">
      <alignment vertical="center"/>
    </xf>
    <xf numFmtId="0" fontId="3" fillId="0" borderId="40" xfId="0" applyFont="1" applyBorder="1" applyAlignment="1">
      <alignment horizontal="center" vertical="center"/>
    </xf>
    <xf numFmtId="9" fontId="6" fillId="0" borderId="40" xfId="0" applyNumberFormat="1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3" fillId="9" borderId="4" xfId="0" applyNumberFormat="1" applyFont="1" applyFill="1" applyBorder="1" applyAlignment="1">
      <alignment horizontal="right" vertical="center"/>
    </xf>
    <xf numFmtId="43" fontId="3" fillId="9" borderId="4" xfId="0" applyNumberFormat="1" applyFont="1" applyFill="1" applyBorder="1" applyAlignment="1">
      <alignment horizontal="center" vertical="center"/>
    </xf>
    <xf numFmtId="4" fontId="3" fillId="9" borderId="10" xfId="0" applyNumberFormat="1" applyFont="1" applyFill="1" applyBorder="1" applyAlignment="1">
      <alignment horizontal="right" vertical="center"/>
    </xf>
    <xf numFmtId="4" fontId="3" fillId="9" borderId="4" xfId="0" applyNumberFormat="1" applyFont="1" applyFill="1" applyBorder="1" applyAlignment="1">
      <alignment vertical="center"/>
    </xf>
    <xf numFmtId="4" fontId="3" fillId="7" borderId="30" xfId="0" applyNumberFormat="1" applyFont="1" applyFill="1" applyBorder="1" applyAlignment="1">
      <alignment vertical="center"/>
    </xf>
    <xf numFmtId="4" fontId="3" fillId="8" borderId="0" xfId="0" applyNumberFormat="1" applyFont="1" applyFill="1" applyAlignment="1">
      <alignment vertical="center"/>
    </xf>
    <xf numFmtId="4" fontId="3" fillId="7" borderId="32" xfId="0" applyNumberFormat="1" applyFont="1" applyFill="1" applyBorder="1" applyAlignment="1">
      <alignment vertical="center"/>
    </xf>
    <xf numFmtId="0" fontId="3" fillId="8" borderId="0" xfId="0" applyFont="1" applyFill="1" applyAlignment="1">
      <alignment vertical="center"/>
    </xf>
    <xf numFmtId="0" fontId="3" fillId="8" borderId="34" xfId="0" applyFont="1" applyFill="1" applyBorder="1" applyAlignment="1">
      <alignment vertical="center"/>
    </xf>
    <xf numFmtId="0" fontId="3" fillId="8" borderId="9" xfId="0" applyFont="1" applyFill="1" applyBorder="1" applyAlignment="1">
      <alignment vertical="center"/>
    </xf>
    <xf numFmtId="0" fontId="3" fillId="8" borderId="6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43" fontId="3" fillId="3" borderId="10" xfId="2" applyNumberFormat="1" applyFont="1" applyFill="1" applyBorder="1" applyAlignment="1">
      <alignment horizontal="center" vertical="center"/>
    </xf>
    <xf numFmtId="43" fontId="3" fillId="8" borderId="11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43" fontId="3" fillId="4" borderId="12" xfId="0" applyNumberFormat="1" applyFont="1" applyFill="1" applyBorder="1" applyAlignment="1">
      <alignment horizontal="center" vertical="center"/>
    </xf>
    <xf numFmtId="43" fontId="3" fillId="8" borderId="3" xfId="0" applyNumberFormat="1" applyFont="1" applyFill="1" applyBorder="1" applyAlignment="1">
      <alignment horizontal="center" vertical="center"/>
    </xf>
    <xf numFmtId="43" fontId="3" fillId="5" borderId="12" xfId="0" applyNumberFormat="1" applyFont="1" applyFill="1" applyBorder="1" applyAlignment="1">
      <alignment horizontal="center" vertical="center"/>
    </xf>
    <xf numFmtId="43" fontId="3" fillId="5" borderId="19" xfId="0" applyNumberFormat="1" applyFont="1" applyFill="1" applyBorder="1" applyAlignment="1">
      <alignment horizontal="center" vertical="center"/>
    </xf>
    <xf numFmtId="43" fontId="3" fillId="6" borderId="12" xfId="0" applyNumberFormat="1" applyFont="1" applyFill="1" applyBorder="1" applyAlignment="1">
      <alignment horizontal="center" vertical="center"/>
    </xf>
    <xf numFmtId="43" fontId="3" fillId="8" borderId="10" xfId="0" applyNumberFormat="1" applyFont="1" applyFill="1" applyBorder="1" applyAlignment="1">
      <alignment horizontal="center" vertical="center"/>
    </xf>
    <xf numFmtId="43" fontId="3" fillId="7" borderId="30" xfId="0" applyNumberFormat="1" applyFont="1" applyFill="1" applyBorder="1" applyAlignment="1">
      <alignment horizontal="center" vertical="center"/>
    </xf>
    <xf numFmtId="165" fontId="3" fillId="0" borderId="0" xfId="0" applyNumberFormat="1" applyFont="1" applyAlignment="1">
      <alignment vertical="center" wrapText="1"/>
    </xf>
    <xf numFmtId="43" fontId="3" fillId="9" borderId="32" xfId="0" applyNumberFormat="1" applyFont="1" applyFill="1" applyBorder="1" applyAlignment="1">
      <alignment vertical="center"/>
    </xf>
    <xf numFmtId="4" fontId="3" fillId="0" borderId="0" xfId="0" applyNumberFormat="1" applyFont="1" applyAlignment="1">
      <alignment vertical="center" wrapText="1"/>
    </xf>
    <xf numFmtId="43" fontId="3" fillId="9" borderId="10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11" borderId="10" xfId="0" applyNumberFormat="1" applyFont="1" applyFill="1" applyBorder="1" applyAlignment="1">
      <alignment horizontal="center" vertical="center"/>
    </xf>
    <xf numFmtId="0" fontId="7" fillId="9" borderId="3" xfId="0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horizontal="center" vertical="center"/>
    </xf>
    <xf numFmtId="4" fontId="3" fillId="8" borderId="36" xfId="0" applyNumberFormat="1" applyFont="1" applyFill="1" applyBorder="1" applyAlignment="1">
      <alignment horizontal="center" vertical="center"/>
    </xf>
    <xf numFmtId="0" fontId="3" fillId="10" borderId="37" xfId="0" applyFont="1" applyFill="1" applyBorder="1" applyAlignment="1">
      <alignment horizontal="center" vertical="center" wrapText="1"/>
    </xf>
    <xf numFmtId="0" fontId="3" fillId="10" borderId="38" xfId="0" applyFont="1" applyFill="1" applyBorder="1" applyAlignment="1">
      <alignment horizontal="center" vertical="center" wrapText="1"/>
    </xf>
    <xf numFmtId="0" fontId="3" fillId="10" borderId="39" xfId="0" applyFont="1" applyFill="1" applyBorder="1" applyAlignment="1">
      <alignment horizontal="center" vertical="center" wrapText="1"/>
    </xf>
    <xf numFmtId="165" fontId="3" fillId="0" borderId="41" xfId="0" applyNumberFormat="1" applyFont="1" applyBorder="1" applyAlignment="1">
      <alignment horizontal="center" vertical="center"/>
    </xf>
    <xf numFmtId="165" fontId="3" fillId="0" borderId="42" xfId="0" applyNumberFormat="1" applyFont="1" applyBorder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8" borderId="3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textRotation="90" wrapText="1"/>
    </xf>
    <xf numFmtId="0" fontId="3" fillId="4" borderId="7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2" borderId="7" xfId="0" applyFont="1" applyFill="1" applyBorder="1" applyAlignment="1">
      <alignment horizontal="center" vertical="center" textRotation="90" wrapText="1"/>
    </xf>
    <xf numFmtId="0" fontId="3" fillId="6" borderId="5" xfId="0" applyFont="1" applyFill="1" applyBorder="1" applyAlignment="1">
      <alignment horizontal="center" vertical="center" textRotation="90" wrapText="1"/>
    </xf>
    <xf numFmtId="0" fontId="3" fillId="6" borderId="7" xfId="0" applyFont="1" applyFill="1" applyBorder="1" applyAlignment="1">
      <alignment horizontal="center" vertical="center" textRotation="90" wrapText="1"/>
    </xf>
    <xf numFmtId="0" fontId="3" fillId="3" borderId="5" xfId="0" applyFont="1" applyFill="1" applyBorder="1" applyAlignment="1">
      <alignment horizontal="center" vertical="center" textRotation="90" wrapText="1"/>
    </xf>
    <xf numFmtId="0" fontId="3" fillId="3" borderId="7" xfId="0" applyFont="1" applyFill="1" applyBorder="1" applyAlignment="1">
      <alignment horizontal="center" vertical="center" textRotation="90" wrapText="1"/>
    </xf>
    <xf numFmtId="0" fontId="3" fillId="9" borderId="33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3" fillId="9" borderId="14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center" vertical="center"/>
    </xf>
    <xf numFmtId="0" fontId="3" fillId="8" borderId="33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2" borderId="46" xfId="0" applyFont="1" applyFill="1" applyBorder="1" applyAlignment="1">
      <alignment horizontal="center" vertical="center" textRotation="90"/>
    </xf>
    <xf numFmtId="0" fontId="3" fillId="2" borderId="23" xfId="0" applyFont="1" applyFill="1" applyBorder="1" applyAlignment="1">
      <alignment horizontal="center" vertical="center" textRotation="90"/>
    </xf>
    <xf numFmtId="0" fontId="3" fillId="2" borderId="27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7" borderId="26" xfId="0" applyFont="1" applyFill="1" applyBorder="1" applyAlignment="1">
      <alignment horizontal="center" vertical="center"/>
    </xf>
    <xf numFmtId="0" fontId="3" fillId="7" borderId="2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 textRotation="90" wrapText="1"/>
    </xf>
    <xf numFmtId="0" fontId="3" fillId="5" borderId="7" xfId="0" applyFont="1" applyFill="1" applyBorder="1" applyAlignment="1">
      <alignment horizontal="center" vertical="center" textRotation="90" wrapText="1"/>
    </xf>
    <xf numFmtId="0" fontId="3" fillId="7" borderId="26" xfId="0" applyFont="1" applyFill="1" applyBorder="1" applyAlignment="1">
      <alignment horizontal="center" vertical="center" wrapText="1"/>
    </xf>
    <xf numFmtId="0" fontId="3" fillId="7" borderId="28" xfId="0" applyFont="1" applyFill="1" applyBorder="1" applyAlignment="1">
      <alignment horizontal="center" vertical="center" wrapText="1"/>
    </xf>
    <xf numFmtId="4" fontId="3" fillId="8" borderId="2" xfId="0" applyNumberFormat="1" applyFont="1" applyFill="1" applyBorder="1" applyAlignment="1">
      <alignment vertical="center"/>
    </xf>
    <xf numFmtId="4" fontId="3" fillId="8" borderId="36" xfId="0" applyNumberFormat="1" applyFont="1" applyFill="1" applyBorder="1" applyAlignment="1">
      <alignment vertical="center"/>
    </xf>
    <xf numFmtId="165" fontId="3" fillId="0" borderId="41" xfId="0" applyNumberFormat="1" applyFont="1" applyBorder="1" applyAlignment="1">
      <alignment vertical="center"/>
    </xf>
    <xf numFmtId="165" fontId="3" fillId="0" borderId="42" xfId="0" applyNumberFormat="1" applyFont="1" applyBorder="1" applyAlignment="1">
      <alignment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7" borderId="24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56"/>
  <sheetViews>
    <sheetView showGridLines="0" zoomScale="80" zoomScaleNormal="80" workbookViewId="0">
      <selection activeCell="I7" sqref="I7"/>
    </sheetView>
  </sheetViews>
  <sheetFormatPr defaultColWidth="0" defaultRowHeight="12.75"/>
  <cols>
    <col min="1" max="1" width="3.7109375" style="64" bestFit="1" customWidth="1"/>
    <col min="2" max="2" width="21.7109375" style="64" bestFit="1" customWidth="1"/>
    <col min="3" max="10" width="11.42578125" style="64" customWidth="1"/>
    <col min="11" max="11" width="17.5703125" style="64" bestFit="1" customWidth="1"/>
    <col min="12" max="14" width="11.42578125" style="64" customWidth="1"/>
    <col min="15" max="15" width="11.42578125" style="64" bestFit="1" customWidth="1"/>
    <col min="16" max="18" width="11.42578125" style="64" customWidth="1"/>
    <col min="19" max="19" width="11.42578125" style="64" bestFit="1" customWidth="1"/>
    <col min="20" max="22" width="11.42578125" style="64" customWidth="1"/>
    <col min="23" max="23" width="11.42578125" style="64" bestFit="1" customWidth="1"/>
    <col min="24" max="24" width="13.5703125" style="64" bestFit="1" customWidth="1"/>
    <col min="25" max="25" width="3.85546875" style="64" customWidth="1"/>
    <col min="26" max="16384" width="0" style="64" hidden="1"/>
  </cols>
  <sheetData>
    <row r="1" spans="1:25" s="77" customFormat="1" ht="34.5" customHeight="1">
      <c r="A1" s="128" t="s">
        <v>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30"/>
      <c r="Y1" s="76"/>
    </row>
    <row r="2" spans="1:25" s="77" customFormat="1" ht="29.25" customHeight="1">
      <c r="A2" s="131" t="s">
        <v>1</v>
      </c>
      <c r="B2" s="134" t="s">
        <v>2</v>
      </c>
      <c r="C2" s="137" t="s">
        <v>3</v>
      </c>
      <c r="D2" s="138"/>
      <c r="E2" s="138"/>
      <c r="F2" s="138"/>
      <c r="G2" s="138"/>
      <c r="H2" s="138"/>
      <c r="I2" s="138"/>
      <c r="J2" s="138"/>
      <c r="K2" s="139"/>
      <c r="L2" s="140" t="s">
        <v>4</v>
      </c>
      <c r="M2" s="141"/>
      <c r="N2" s="141"/>
      <c r="O2" s="142"/>
      <c r="P2" s="143" t="s">
        <v>5</v>
      </c>
      <c r="Q2" s="144"/>
      <c r="R2" s="144"/>
      <c r="S2" s="145"/>
      <c r="T2" s="146" t="s">
        <v>6</v>
      </c>
      <c r="U2" s="147"/>
      <c r="V2" s="147"/>
      <c r="W2" s="148"/>
      <c r="X2" s="149" t="s">
        <v>7</v>
      </c>
      <c r="Y2" s="76"/>
    </row>
    <row r="3" spans="1:25" s="77" customFormat="1">
      <c r="A3" s="132"/>
      <c r="B3" s="135"/>
      <c r="C3" s="110" t="s">
        <v>8</v>
      </c>
      <c r="D3" s="114" t="s">
        <v>9</v>
      </c>
      <c r="E3" s="110" t="s">
        <v>8</v>
      </c>
      <c r="F3" s="114" t="s">
        <v>10</v>
      </c>
      <c r="G3" s="110" t="s">
        <v>8</v>
      </c>
      <c r="H3" s="114" t="s">
        <v>11</v>
      </c>
      <c r="I3" s="110" t="s">
        <v>8</v>
      </c>
      <c r="J3" s="114" t="s">
        <v>12</v>
      </c>
      <c r="K3" s="2" t="s">
        <v>13</v>
      </c>
      <c r="L3" s="110" t="s">
        <v>8</v>
      </c>
      <c r="M3" s="108" t="s">
        <v>9</v>
      </c>
      <c r="N3" s="108" t="s">
        <v>10</v>
      </c>
      <c r="O3" s="2" t="s">
        <v>13</v>
      </c>
      <c r="P3" s="110" t="s">
        <v>8</v>
      </c>
      <c r="Q3" s="151" t="s">
        <v>9</v>
      </c>
      <c r="R3" s="151" t="s">
        <v>10</v>
      </c>
      <c r="S3" s="2" t="s">
        <v>13</v>
      </c>
      <c r="T3" s="110" t="s">
        <v>8</v>
      </c>
      <c r="U3" s="112" t="s">
        <v>9</v>
      </c>
      <c r="V3" s="112" t="s">
        <v>10</v>
      </c>
      <c r="W3" s="2" t="s">
        <v>13</v>
      </c>
      <c r="X3" s="150"/>
      <c r="Y3" s="76"/>
    </row>
    <row r="4" spans="1:25" s="77" customFormat="1" ht="66.75" customHeight="1">
      <c r="A4" s="132"/>
      <c r="B4" s="135"/>
      <c r="C4" s="111"/>
      <c r="D4" s="115"/>
      <c r="E4" s="111"/>
      <c r="F4" s="115"/>
      <c r="G4" s="111"/>
      <c r="H4" s="115"/>
      <c r="I4" s="111"/>
      <c r="J4" s="115"/>
      <c r="K4" s="3" t="s">
        <v>14</v>
      </c>
      <c r="L4" s="111"/>
      <c r="M4" s="109"/>
      <c r="N4" s="109"/>
      <c r="O4" s="3" t="s">
        <v>15</v>
      </c>
      <c r="P4" s="111"/>
      <c r="Q4" s="152"/>
      <c r="R4" s="152"/>
      <c r="S4" s="3" t="s">
        <v>16</v>
      </c>
      <c r="T4" s="111"/>
      <c r="U4" s="113"/>
      <c r="V4" s="113"/>
      <c r="W4" s="3" t="s">
        <v>17</v>
      </c>
      <c r="X4" s="153" t="s">
        <v>18</v>
      </c>
      <c r="Y4" s="76"/>
    </row>
    <row r="5" spans="1:25" s="77" customFormat="1">
      <c r="A5" s="133"/>
      <c r="B5" s="136"/>
      <c r="C5" s="4" t="s">
        <v>19</v>
      </c>
      <c r="D5" s="5" t="s">
        <v>20</v>
      </c>
      <c r="E5" s="4" t="s">
        <v>21</v>
      </c>
      <c r="F5" s="5" t="s">
        <v>22</v>
      </c>
      <c r="G5" s="4" t="s">
        <v>23</v>
      </c>
      <c r="H5" s="5" t="s">
        <v>24</v>
      </c>
      <c r="I5" s="4" t="s">
        <v>25</v>
      </c>
      <c r="J5" s="5" t="s">
        <v>26</v>
      </c>
      <c r="K5" s="2" t="s">
        <v>27</v>
      </c>
      <c r="L5" s="4" t="s">
        <v>28</v>
      </c>
      <c r="M5" s="6" t="s">
        <v>29</v>
      </c>
      <c r="N5" s="7" t="s">
        <v>30</v>
      </c>
      <c r="O5" s="8" t="s">
        <v>31</v>
      </c>
      <c r="P5" s="9" t="s">
        <v>32</v>
      </c>
      <c r="Q5" s="10" t="s">
        <v>33</v>
      </c>
      <c r="R5" s="11" t="s">
        <v>34</v>
      </c>
      <c r="S5" s="8" t="s">
        <v>35</v>
      </c>
      <c r="T5" s="4" t="s">
        <v>36</v>
      </c>
      <c r="U5" s="12" t="s">
        <v>37</v>
      </c>
      <c r="V5" s="12" t="s">
        <v>38</v>
      </c>
      <c r="W5" s="8" t="s">
        <v>39</v>
      </c>
      <c r="X5" s="154"/>
      <c r="Y5" s="76"/>
    </row>
    <row r="6" spans="1:25" s="77" customFormat="1">
      <c r="A6" s="13" t="s">
        <v>40</v>
      </c>
      <c r="B6" s="14" t="s">
        <v>41</v>
      </c>
      <c r="C6" s="93">
        <v>24</v>
      </c>
      <c r="D6" s="78">
        <v>2173</v>
      </c>
      <c r="E6" s="93">
        <f>C6*0.05</f>
        <v>1.2000000000000002</v>
      </c>
      <c r="F6" s="78">
        <f>D6*0.2</f>
        <v>434.6</v>
      </c>
      <c r="G6" s="93">
        <f>C6*0.05</f>
        <v>1.2000000000000002</v>
      </c>
      <c r="H6" s="78">
        <f>D6*0.8</f>
        <v>1738.4</v>
      </c>
      <c r="I6" s="92">
        <v>1</v>
      </c>
      <c r="J6" s="78">
        <f>H6*0.2</f>
        <v>347.68000000000006</v>
      </c>
      <c r="K6" s="79">
        <f t="shared" ref="K6:K15" si="0">(C6*D6)+(E6*F6)+(G6*H6)+(I6*J6)</f>
        <v>55107.28</v>
      </c>
      <c r="L6" s="80">
        <v>1</v>
      </c>
      <c r="M6" s="81">
        <f>D6*0.87</f>
        <v>1890.51</v>
      </c>
      <c r="N6" s="81">
        <f>M6*0.2</f>
        <v>378.10200000000003</v>
      </c>
      <c r="O6" s="82">
        <f t="shared" ref="O6:O15" si="1">(L6*M6)+N6</f>
        <v>2268.6120000000001</v>
      </c>
      <c r="P6" s="80">
        <v>1</v>
      </c>
      <c r="Q6" s="83">
        <f>D6*0.83</f>
        <v>1803.59</v>
      </c>
      <c r="R6" s="84">
        <f>Q6*0.2</f>
        <v>360.71800000000002</v>
      </c>
      <c r="S6" s="82">
        <f t="shared" ref="S6:S15" si="2">(P6*Q6)+R6</f>
        <v>2164.308</v>
      </c>
      <c r="T6" s="80">
        <v>1</v>
      </c>
      <c r="U6" s="85">
        <f>D6*0.73</f>
        <v>1586.29</v>
      </c>
      <c r="V6" s="85">
        <f>U6*0.2</f>
        <v>317.25800000000004</v>
      </c>
      <c r="W6" s="86">
        <f t="shared" ref="W6:W15" si="3">(T6*U6)+V6</f>
        <v>1903.548</v>
      </c>
      <c r="X6" s="87">
        <f t="shared" ref="X6:X15" si="4">K6+O6+S6+W6</f>
        <v>61443.748</v>
      </c>
      <c r="Y6" s="88"/>
    </row>
    <row r="7" spans="1:25" s="77" customFormat="1">
      <c r="A7" s="13" t="s">
        <v>42</v>
      </c>
      <c r="B7" s="14" t="s">
        <v>43</v>
      </c>
      <c r="C7" s="93">
        <v>3300</v>
      </c>
      <c r="D7" s="78">
        <v>2200</v>
      </c>
      <c r="E7" s="93">
        <f>C7*0.02</f>
        <v>66</v>
      </c>
      <c r="F7" s="78">
        <f t="shared" ref="F7:F15" si="5">D7*0.2</f>
        <v>440</v>
      </c>
      <c r="G7" s="93">
        <f>C7*0.02</f>
        <v>66</v>
      </c>
      <c r="H7" s="78">
        <f t="shared" ref="H7:H15" si="6">D7*0.8</f>
        <v>1760</v>
      </c>
      <c r="I7" s="92">
        <f t="shared" ref="I7:I15" si="7">G7*0.1</f>
        <v>6.6000000000000005</v>
      </c>
      <c r="J7" s="78">
        <f t="shared" ref="J7:J15" si="8">H7*0.2</f>
        <v>352</v>
      </c>
      <c r="K7" s="79">
        <f t="shared" si="0"/>
        <v>7407523.2000000002</v>
      </c>
      <c r="L7" s="80">
        <v>1</v>
      </c>
      <c r="M7" s="81">
        <f t="shared" ref="M7:M15" si="9">D7*0.87</f>
        <v>1914</v>
      </c>
      <c r="N7" s="81">
        <f t="shared" ref="N7:N15" si="10">M7*0.2</f>
        <v>382.8</v>
      </c>
      <c r="O7" s="82">
        <f t="shared" si="1"/>
        <v>2296.8000000000002</v>
      </c>
      <c r="P7" s="80">
        <v>1</v>
      </c>
      <c r="Q7" s="83">
        <f t="shared" ref="Q7:Q15" si="11">D7*0.83</f>
        <v>1826</v>
      </c>
      <c r="R7" s="84">
        <f t="shared" ref="R7:R15" si="12">Q7*0.2</f>
        <v>365.20000000000005</v>
      </c>
      <c r="S7" s="82">
        <f t="shared" si="2"/>
        <v>2191.1999999999998</v>
      </c>
      <c r="T7" s="80">
        <v>1</v>
      </c>
      <c r="U7" s="85">
        <f t="shared" ref="U7:U15" si="13">D7*0.73</f>
        <v>1606</v>
      </c>
      <c r="V7" s="85">
        <f t="shared" ref="V7:V15" si="14">U7*0.2</f>
        <v>321.20000000000005</v>
      </c>
      <c r="W7" s="86">
        <f t="shared" si="3"/>
        <v>1927.2</v>
      </c>
      <c r="X7" s="87">
        <f t="shared" si="4"/>
        <v>7413938.4000000004</v>
      </c>
      <c r="Y7" s="88"/>
    </row>
    <row r="8" spans="1:25" s="77" customFormat="1">
      <c r="A8" s="13" t="s">
        <v>44</v>
      </c>
      <c r="B8" s="14" t="s">
        <v>45</v>
      </c>
      <c r="C8" s="93">
        <v>24</v>
      </c>
      <c r="D8" s="78">
        <v>1272.4000000000001</v>
      </c>
      <c r="E8" s="93">
        <f t="shared" ref="E8:E15" si="15">C8*0.05</f>
        <v>1.2000000000000002</v>
      </c>
      <c r="F8" s="78">
        <f t="shared" si="5"/>
        <v>254.48000000000002</v>
      </c>
      <c r="G8" s="93">
        <f t="shared" ref="G8:G15" si="16">C8*0.05</f>
        <v>1.2000000000000002</v>
      </c>
      <c r="H8" s="78">
        <f t="shared" si="6"/>
        <v>1017.9200000000001</v>
      </c>
      <c r="I8" s="92">
        <v>1</v>
      </c>
      <c r="J8" s="78">
        <f t="shared" si="8"/>
        <v>203.58400000000003</v>
      </c>
      <c r="K8" s="79">
        <f t="shared" si="0"/>
        <v>32268.064000000002</v>
      </c>
      <c r="L8" s="80">
        <v>1</v>
      </c>
      <c r="M8" s="81">
        <f t="shared" si="9"/>
        <v>1106.9880000000001</v>
      </c>
      <c r="N8" s="81">
        <f t="shared" si="10"/>
        <v>221.39760000000001</v>
      </c>
      <c r="O8" s="82">
        <f t="shared" si="1"/>
        <v>1328.3856000000001</v>
      </c>
      <c r="P8" s="80">
        <v>1</v>
      </c>
      <c r="Q8" s="83">
        <f t="shared" si="11"/>
        <v>1056.0920000000001</v>
      </c>
      <c r="R8" s="84">
        <f t="shared" si="12"/>
        <v>211.21840000000003</v>
      </c>
      <c r="S8" s="82">
        <f t="shared" si="2"/>
        <v>1267.3104000000001</v>
      </c>
      <c r="T8" s="80">
        <v>1</v>
      </c>
      <c r="U8" s="85">
        <f t="shared" si="13"/>
        <v>928.85200000000009</v>
      </c>
      <c r="V8" s="85">
        <f t="shared" si="14"/>
        <v>185.77040000000002</v>
      </c>
      <c r="W8" s="86">
        <f t="shared" si="3"/>
        <v>1114.6224000000002</v>
      </c>
      <c r="X8" s="87">
        <f t="shared" si="4"/>
        <v>35978.382400000002</v>
      </c>
      <c r="Y8" s="88"/>
    </row>
    <row r="9" spans="1:25" s="77" customFormat="1">
      <c r="A9" s="13" t="s">
        <v>46</v>
      </c>
      <c r="B9" s="14" t="s">
        <v>47</v>
      </c>
      <c r="C9" s="93">
        <v>24</v>
      </c>
      <c r="D9" s="78">
        <v>577.58000000000004</v>
      </c>
      <c r="E9" s="93">
        <f t="shared" si="15"/>
        <v>1.2000000000000002</v>
      </c>
      <c r="F9" s="78">
        <f t="shared" si="5"/>
        <v>115.51600000000002</v>
      </c>
      <c r="G9" s="93">
        <f t="shared" si="16"/>
        <v>1.2000000000000002</v>
      </c>
      <c r="H9" s="78">
        <f t="shared" si="6"/>
        <v>462.06400000000008</v>
      </c>
      <c r="I9" s="92">
        <v>1</v>
      </c>
      <c r="J9" s="78">
        <f t="shared" si="8"/>
        <v>92.412800000000018</v>
      </c>
      <c r="K9" s="79">
        <f t="shared" si="0"/>
        <v>14647.428800000002</v>
      </c>
      <c r="L9" s="80">
        <v>1</v>
      </c>
      <c r="M9" s="81">
        <f t="shared" si="9"/>
        <v>502.49460000000005</v>
      </c>
      <c r="N9" s="81">
        <f t="shared" si="10"/>
        <v>100.49892000000001</v>
      </c>
      <c r="O9" s="82">
        <f t="shared" si="1"/>
        <v>602.9935200000001</v>
      </c>
      <c r="P9" s="80">
        <v>1</v>
      </c>
      <c r="Q9" s="83">
        <f t="shared" si="11"/>
        <v>479.39140000000003</v>
      </c>
      <c r="R9" s="84">
        <f t="shared" si="12"/>
        <v>95.878280000000018</v>
      </c>
      <c r="S9" s="82">
        <f t="shared" si="2"/>
        <v>575.26968000000011</v>
      </c>
      <c r="T9" s="80">
        <v>1</v>
      </c>
      <c r="U9" s="85">
        <f t="shared" si="13"/>
        <v>421.63339999999999</v>
      </c>
      <c r="V9" s="85">
        <f t="shared" si="14"/>
        <v>84.32668000000001</v>
      </c>
      <c r="W9" s="86">
        <f t="shared" si="3"/>
        <v>505.96008</v>
      </c>
      <c r="X9" s="87">
        <f t="shared" si="4"/>
        <v>16331.652080000002</v>
      </c>
      <c r="Y9" s="88"/>
    </row>
    <row r="10" spans="1:25" s="77" customFormat="1">
      <c r="A10" s="13" t="s">
        <v>48</v>
      </c>
      <c r="B10" s="14" t="s">
        <v>49</v>
      </c>
      <c r="C10" s="93">
        <v>24</v>
      </c>
      <c r="D10" s="78">
        <v>1253.3599999999999</v>
      </c>
      <c r="E10" s="93">
        <f t="shared" si="15"/>
        <v>1.2000000000000002</v>
      </c>
      <c r="F10" s="78">
        <f t="shared" si="5"/>
        <v>250.672</v>
      </c>
      <c r="G10" s="93">
        <f>C10*0.05</f>
        <v>1.2000000000000002</v>
      </c>
      <c r="H10" s="78">
        <f t="shared" si="6"/>
        <v>1002.688</v>
      </c>
      <c r="I10" s="92">
        <v>1</v>
      </c>
      <c r="J10" s="78">
        <f t="shared" si="8"/>
        <v>200.5376</v>
      </c>
      <c r="K10" s="79">
        <f t="shared" si="0"/>
        <v>31785.209600000002</v>
      </c>
      <c r="L10" s="80">
        <v>1</v>
      </c>
      <c r="M10" s="81">
        <f t="shared" si="9"/>
        <v>1090.4232</v>
      </c>
      <c r="N10" s="81">
        <f t="shared" si="10"/>
        <v>218.08464000000001</v>
      </c>
      <c r="O10" s="82">
        <f t="shared" si="1"/>
        <v>1308.50784</v>
      </c>
      <c r="P10" s="80">
        <v>1</v>
      </c>
      <c r="Q10" s="83">
        <f t="shared" si="11"/>
        <v>1040.2887999999998</v>
      </c>
      <c r="R10" s="84">
        <f t="shared" si="12"/>
        <v>208.05775999999997</v>
      </c>
      <c r="S10" s="82">
        <f t="shared" si="2"/>
        <v>1248.3465599999997</v>
      </c>
      <c r="T10" s="80">
        <v>1</v>
      </c>
      <c r="U10" s="85">
        <f t="shared" si="13"/>
        <v>914.95279999999991</v>
      </c>
      <c r="V10" s="85">
        <f t="shared" si="14"/>
        <v>182.99055999999999</v>
      </c>
      <c r="W10" s="86">
        <f t="shared" si="3"/>
        <v>1097.94336</v>
      </c>
      <c r="X10" s="87">
        <f t="shared" si="4"/>
        <v>35440.007359999996</v>
      </c>
      <c r="Y10" s="88"/>
    </row>
    <row r="11" spans="1:25" s="77" customFormat="1">
      <c r="A11" s="13" t="s">
        <v>50</v>
      </c>
      <c r="B11" s="14" t="s">
        <v>51</v>
      </c>
      <c r="C11" s="93">
        <v>12</v>
      </c>
      <c r="D11" s="78">
        <v>1094.3699999999999</v>
      </c>
      <c r="E11" s="93">
        <f t="shared" si="15"/>
        <v>0.60000000000000009</v>
      </c>
      <c r="F11" s="78">
        <f t="shared" si="5"/>
        <v>218.874</v>
      </c>
      <c r="G11" s="93">
        <f t="shared" si="16"/>
        <v>0.60000000000000009</v>
      </c>
      <c r="H11" s="78">
        <f t="shared" si="6"/>
        <v>875.49599999999998</v>
      </c>
      <c r="I11" s="92">
        <v>1</v>
      </c>
      <c r="J11" s="78">
        <f t="shared" si="8"/>
        <v>175.0992</v>
      </c>
      <c r="K11" s="79">
        <f t="shared" si="0"/>
        <v>13964.161199999999</v>
      </c>
      <c r="L11" s="80">
        <v>1</v>
      </c>
      <c r="M11" s="81">
        <f t="shared" si="9"/>
        <v>952.10189999999989</v>
      </c>
      <c r="N11" s="81">
        <f t="shared" si="10"/>
        <v>190.42037999999999</v>
      </c>
      <c r="O11" s="82">
        <f t="shared" si="1"/>
        <v>1142.5222799999999</v>
      </c>
      <c r="P11" s="80">
        <v>1</v>
      </c>
      <c r="Q11" s="83">
        <f t="shared" si="11"/>
        <v>908.32709999999986</v>
      </c>
      <c r="R11" s="84">
        <f t="shared" si="12"/>
        <v>181.66541999999998</v>
      </c>
      <c r="S11" s="82">
        <f t="shared" si="2"/>
        <v>1089.9925199999998</v>
      </c>
      <c r="T11" s="80">
        <v>1</v>
      </c>
      <c r="U11" s="85">
        <f t="shared" si="13"/>
        <v>798.89009999999985</v>
      </c>
      <c r="V11" s="85">
        <f t="shared" si="14"/>
        <v>159.77801999999997</v>
      </c>
      <c r="W11" s="86">
        <f t="shared" si="3"/>
        <v>958.66811999999982</v>
      </c>
      <c r="X11" s="87">
        <f t="shared" si="4"/>
        <v>17155.344119999998</v>
      </c>
      <c r="Y11" s="88"/>
    </row>
    <row r="12" spans="1:25" s="77" customFormat="1">
      <c r="A12" s="13" t="s">
        <v>52</v>
      </c>
      <c r="B12" s="14" t="s">
        <v>53</v>
      </c>
      <c r="C12" s="93">
        <v>5850</v>
      </c>
      <c r="D12" s="78">
        <v>344.09</v>
      </c>
      <c r="E12" s="93">
        <f>C12*0.02</f>
        <v>117</v>
      </c>
      <c r="F12" s="78">
        <f t="shared" si="5"/>
        <v>68.817999999999998</v>
      </c>
      <c r="G12" s="93">
        <f>C12*0.02</f>
        <v>117</v>
      </c>
      <c r="H12" s="78">
        <f t="shared" si="6"/>
        <v>275.27199999999999</v>
      </c>
      <c r="I12" s="92">
        <f t="shared" si="7"/>
        <v>11.700000000000001</v>
      </c>
      <c r="J12" s="78">
        <f t="shared" si="8"/>
        <v>55.054400000000001</v>
      </c>
      <c r="K12" s="79">
        <f t="shared" si="0"/>
        <v>2053829.1664799999</v>
      </c>
      <c r="L12" s="80">
        <v>1</v>
      </c>
      <c r="M12" s="81">
        <f t="shared" si="9"/>
        <v>299.35829999999999</v>
      </c>
      <c r="N12" s="81">
        <f t="shared" si="10"/>
        <v>59.871659999999999</v>
      </c>
      <c r="O12" s="82">
        <f t="shared" si="1"/>
        <v>359.22996000000001</v>
      </c>
      <c r="P12" s="80">
        <v>1</v>
      </c>
      <c r="Q12" s="83">
        <f t="shared" si="11"/>
        <v>285.59469999999999</v>
      </c>
      <c r="R12" s="84">
        <f t="shared" si="12"/>
        <v>57.118940000000002</v>
      </c>
      <c r="S12" s="82">
        <f t="shared" si="2"/>
        <v>342.71364</v>
      </c>
      <c r="T12" s="80">
        <v>1</v>
      </c>
      <c r="U12" s="85">
        <f t="shared" si="13"/>
        <v>251.18569999999997</v>
      </c>
      <c r="V12" s="85">
        <f t="shared" si="14"/>
        <v>50.237139999999997</v>
      </c>
      <c r="W12" s="86">
        <f t="shared" si="3"/>
        <v>301.42283999999995</v>
      </c>
      <c r="X12" s="87">
        <f t="shared" si="4"/>
        <v>2054832.5329199997</v>
      </c>
      <c r="Y12" s="88"/>
    </row>
    <row r="13" spans="1:25" s="77" customFormat="1">
      <c r="A13" s="13" t="s">
        <v>54</v>
      </c>
      <c r="B13" s="14" t="s">
        <v>55</v>
      </c>
      <c r="C13" s="93">
        <v>24</v>
      </c>
      <c r="D13" s="78">
        <v>159.69999999999999</v>
      </c>
      <c r="E13" s="93">
        <f t="shared" si="15"/>
        <v>1.2000000000000002</v>
      </c>
      <c r="F13" s="78">
        <f t="shared" si="5"/>
        <v>31.939999999999998</v>
      </c>
      <c r="G13" s="93">
        <f t="shared" si="16"/>
        <v>1.2000000000000002</v>
      </c>
      <c r="H13" s="78">
        <f t="shared" si="6"/>
        <v>127.75999999999999</v>
      </c>
      <c r="I13" s="92">
        <v>1</v>
      </c>
      <c r="J13" s="78">
        <f t="shared" si="8"/>
        <v>25.552</v>
      </c>
      <c r="K13" s="79">
        <f t="shared" si="0"/>
        <v>4049.9919999999997</v>
      </c>
      <c r="L13" s="80">
        <v>1</v>
      </c>
      <c r="M13" s="81">
        <f t="shared" si="9"/>
        <v>138.93899999999999</v>
      </c>
      <c r="N13" s="81">
        <f t="shared" si="10"/>
        <v>27.787800000000001</v>
      </c>
      <c r="O13" s="82">
        <f t="shared" si="1"/>
        <v>166.7268</v>
      </c>
      <c r="P13" s="80">
        <v>1</v>
      </c>
      <c r="Q13" s="83">
        <f t="shared" si="11"/>
        <v>132.55099999999999</v>
      </c>
      <c r="R13" s="84">
        <f t="shared" si="12"/>
        <v>26.510199999999998</v>
      </c>
      <c r="S13" s="82">
        <f t="shared" si="2"/>
        <v>159.06119999999999</v>
      </c>
      <c r="T13" s="80">
        <v>1</v>
      </c>
      <c r="U13" s="85">
        <f t="shared" si="13"/>
        <v>116.58099999999999</v>
      </c>
      <c r="V13" s="85">
        <f t="shared" si="14"/>
        <v>23.316199999999998</v>
      </c>
      <c r="W13" s="86">
        <f t="shared" si="3"/>
        <v>139.8972</v>
      </c>
      <c r="X13" s="87">
        <f t="shared" si="4"/>
        <v>4515.6772000000001</v>
      </c>
      <c r="Y13" s="88"/>
    </row>
    <row r="14" spans="1:25" s="77" customFormat="1">
      <c r="A14" s="13" t="s">
        <v>56</v>
      </c>
      <c r="B14" s="14" t="s">
        <v>57</v>
      </c>
      <c r="C14" s="93">
        <v>12</v>
      </c>
      <c r="D14" s="78">
        <v>1144.45</v>
      </c>
      <c r="E14" s="93">
        <f t="shared" si="15"/>
        <v>0.60000000000000009</v>
      </c>
      <c r="F14" s="78">
        <f t="shared" si="5"/>
        <v>228.89000000000001</v>
      </c>
      <c r="G14" s="93">
        <f t="shared" si="16"/>
        <v>0.60000000000000009</v>
      </c>
      <c r="H14" s="78">
        <f t="shared" si="6"/>
        <v>915.56000000000006</v>
      </c>
      <c r="I14" s="92">
        <v>1</v>
      </c>
      <c r="J14" s="78">
        <f t="shared" si="8"/>
        <v>183.11200000000002</v>
      </c>
      <c r="K14" s="79">
        <f t="shared" si="0"/>
        <v>14603.182000000001</v>
      </c>
      <c r="L14" s="80">
        <v>1</v>
      </c>
      <c r="M14" s="81">
        <f t="shared" si="9"/>
        <v>995.67150000000004</v>
      </c>
      <c r="N14" s="81">
        <f t="shared" si="10"/>
        <v>199.13430000000002</v>
      </c>
      <c r="O14" s="82">
        <f t="shared" si="1"/>
        <v>1194.8058000000001</v>
      </c>
      <c r="P14" s="80">
        <v>1</v>
      </c>
      <c r="Q14" s="83">
        <f t="shared" si="11"/>
        <v>949.89350000000002</v>
      </c>
      <c r="R14" s="84">
        <f t="shared" si="12"/>
        <v>189.9787</v>
      </c>
      <c r="S14" s="82">
        <f t="shared" si="2"/>
        <v>1139.8722</v>
      </c>
      <c r="T14" s="80">
        <v>1</v>
      </c>
      <c r="U14" s="85">
        <f t="shared" si="13"/>
        <v>835.44849999999997</v>
      </c>
      <c r="V14" s="85">
        <f t="shared" si="14"/>
        <v>167.08969999999999</v>
      </c>
      <c r="W14" s="86">
        <f t="shared" si="3"/>
        <v>1002.5382</v>
      </c>
      <c r="X14" s="87">
        <f t="shared" si="4"/>
        <v>17940.3982</v>
      </c>
      <c r="Y14" s="88"/>
    </row>
    <row r="15" spans="1:25" s="77" customFormat="1">
      <c r="A15" s="13" t="s">
        <v>58</v>
      </c>
      <c r="B15" s="14" t="s">
        <v>59</v>
      </c>
      <c r="C15" s="93">
        <v>12</v>
      </c>
      <c r="D15" s="78">
        <v>2013</v>
      </c>
      <c r="E15" s="93">
        <f t="shared" si="15"/>
        <v>0.60000000000000009</v>
      </c>
      <c r="F15" s="78">
        <f t="shared" si="5"/>
        <v>402.6</v>
      </c>
      <c r="G15" s="93">
        <f t="shared" si="16"/>
        <v>0.60000000000000009</v>
      </c>
      <c r="H15" s="78">
        <f t="shared" si="6"/>
        <v>1610.4</v>
      </c>
      <c r="I15" s="92">
        <v>1</v>
      </c>
      <c r="J15" s="78">
        <f t="shared" si="8"/>
        <v>322.08000000000004</v>
      </c>
      <c r="K15" s="79">
        <f t="shared" si="0"/>
        <v>25685.880000000005</v>
      </c>
      <c r="L15" s="80">
        <v>1</v>
      </c>
      <c r="M15" s="81">
        <f t="shared" si="9"/>
        <v>1751.31</v>
      </c>
      <c r="N15" s="81">
        <f t="shared" si="10"/>
        <v>350.262</v>
      </c>
      <c r="O15" s="82">
        <f t="shared" si="1"/>
        <v>2101.5720000000001</v>
      </c>
      <c r="P15" s="80">
        <v>1</v>
      </c>
      <c r="Q15" s="83">
        <f t="shared" si="11"/>
        <v>1670.79</v>
      </c>
      <c r="R15" s="84">
        <f t="shared" si="12"/>
        <v>334.15800000000002</v>
      </c>
      <c r="S15" s="82">
        <f t="shared" si="2"/>
        <v>2004.9479999999999</v>
      </c>
      <c r="T15" s="80">
        <v>1</v>
      </c>
      <c r="U15" s="85">
        <f t="shared" si="13"/>
        <v>1469.49</v>
      </c>
      <c r="V15" s="85">
        <f t="shared" si="14"/>
        <v>293.89800000000002</v>
      </c>
      <c r="W15" s="86">
        <f t="shared" si="3"/>
        <v>1763.3879999999999</v>
      </c>
      <c r="X15" s="87">
        <f t="shared" si="4"/>
        <v>31555.788000000004</v>
      </c>
      <c r="Y15" s="88"/>
    </row>
    <row r="16" spans="1:25" s="77" customFormat="1">
      <c r="A16" s="24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6"/>
      <c r="N16" s="26"/>
      <c r="O16" s="25"/>
      <c r="P16" s="25"/>
      <c r="Q16" s="26"/>
      <c r="R16" s="26"/>
      <c r="S16" s="25"/>
      <c r="T16" s="25"/>
      <c r="U16" s="25"/>
      <c r="V16" s="121" t="s">
        <v>60</v>
      </c>
      <c r="W16" s="122"/>
      <c r="X16" s="89">
        <f>SUM(X6:X15)</f>
        <v>9689131.9302800018</v>
      </c>
      <c r="Y16" s="90"/>
    </row>
    <row r="17" spans="1:25" s="77" customFormat="1">
      <c r="A17" s="116" t="s">
        <v>61</v>
      </c>
      <c r="B17" s="117"/>
      <c r="C17" s="117"/>
      <c r="D17" s="118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8"/>
      <c r="X17" s="30"/>
      <c r="Y17" s="90"/>
    </row>
    <row r="18" spans="1:25" s="77" customFormat="1">
      <c r="A18" s="28"/>
      <c r="B18" s="31"/>
      <c r="C18" s="32" t="s">
        <v>62</v>
      </c>
      <c r="D18" s="32" t="s">
        <v>63</v>
      </c>
      <c r="E18" s="29"/>
      <c r="F18" s="33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8"/>
      <c r="X18" s="34"/>
      <c r="Y18" s="90"/>
    </row>
    <row r="19" spans="1:25" s="77" customFormat="1">
      <c r="A19" s="13" t="s">
        <v>40</v>
      </c>
      <c r="B19" s="35" t="s">
        <v>64</v>
      </c>
      <c r="C19" s="36">
        <v>1</v>
      </c>
      <c r="D19" s="66">
        <f>H6*0.7</f>
        <v>1216.8799999999999</v>
      </c>
      <c r="E19" s="29"/>
      <c r="F19" s="38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8"/>
      <c r="X19" s="23">
        <f t="shared" ref="X19:X28" si="17">C19*D19</f>
        <v>1216.8799999999999</v>
      </c>
      <c r="Y19" s="88"/>
    </row>
    <row r="20" spans="1:25" s="77" customFormat="1">
      <c r="A20" s="13" t="s">
        <v>42</v>
      </c>
      <c r="B20" s="35" t="s">
        <v>65</v>
      </c>
      <c r="C20" s="36">
        <v>1</v>
      </c>
      <c r="D20" s="66">
        <f t="shared" ref="D20:D28" si="18">H7*0.7</f>
        <v>1232</v>
      </c>
      <c r="E20" s="29"/>
      <c r="F20" s="38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8"/>
      <c r="X20" s="23">
        <f t="shared" si="17"/>
        <v>1232</v>
      </c>
      <c r="Y20" s="88"/>
    </row>
    <row r="21" spans="1:25" s="77" customFormat="1">
      <c r="A21" s="13" t="s">
        <v>44</v>
      </c>
      <c r="B21" s="35" t="s">
        <v>45</v>
      </c>
      <c r="C21" s="36">
        <v>1</v>
      </c>
      <c r="D21" s="66">
        <f t="shared" si="18"/>
        <v>712.54399999999998</v>
      </c>
      <c r="E21" s="29"/>
      <c r="F21" s="38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8"/>
      <c r="X21" s="23">
        <f t="shared" si="17"/>
        <v>712.54399999999998</v>
      </c>
      <c r="Y21" s="88"/>
    </row>
    <row r="22" spans="1:25" s="77" customFormat="1">
      <c r="A22" s="13" t="s">
        <v>46</v>
      </c>
      <c r="B22" s="35" t="s">
        <v>66</v>
      </c>
      <c r="C22" s="36">
        <v>1</v>
      </c>
      <c r="D22" s="66">
        <f t="shared" si="18"/>
        <v>323.44480000000004</v>
      </c>
      <c r="E22" s="29"/>
      <c r="F22" s="3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8"/>
      <c r="X22" s="23">
        <f t="shared" si="17"/>
        <v>323.44480000000004</v>
      </c>
      <c r="Y22" s="88"/>
    </row>
    <row r="23" spans="1:25" s="77" customFormat="1">
      <c r="A23" s="13" t="s">
        <v>48</v>
      </c>
      <c r="B23" s="35" t="s">
        <v>49</v>
      </c>
      <c r="C23" s="36">
        <v>1</v>
      </c>
      <c r="D23" s="66">
        <f t="shared" si="18"/>
        <v>701.88159999999993</v>
      </c>
      <c r="E23" s="29"/>
      <c r="F23" s="3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8"/>
      <c r="X23" s="23">
        <f t="shared" si="17"/>
        <v>701.88159999999993</v>
      </c>
      <c r="Y23" s="88"/>
    </row>
    <row r="24" spans="1:25" s="77" customFormat="1">
      <c r="A24" s="13" t="s">
        <v>50</v>
      </c>
      <c r="B24" s="35" t="s">
        <v>51</v>
      </c>
      <c r="C24" s="36">
        <v>1</v>
      </c>
      <c r="D24" s="66">
        <f t="shared" si="18"/>
        <v>612.84719999999993</v>
      </c>
      <c r="E24" s="29"/>
      <c r="F24" s="40" t="s">
        <v>67</v>
      </c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2"/>
      <c r="R24" s="29"/>
      <c r="S24" s="29"/>
      <c r="T24" s="29"/>
      <c r="U24" s="29"/>
      <c r="V24" s="29"/>
      <c r="W24" s="8"/>
      <c r="X24" s="23">
        <f t="shared" si="17"/>
        <v>612.84719999999993</v>
      </c>
      <c r="Y24" s="88"/>
    </row>
    <row r="25" spans="1:25" s="77" customFormat="1">
      <c r="A25" s="13" t="s">
        <v>52</v>
      </c>
      <c r="B25" s="35" t="s">
        <v>68</v>
      </c>
      <c r="C25" s="36">
        <v>1</v>
      </c>
      <c r="D25" s="66">
        <f t="shared" si="18"/>
        <v>192.69039999999998</v>
      </c>
      <c r="E25" s="29"/>
      <c r="F25" s="43" t="s">
        <v>69</v>
      </c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8"/>
      <c r="R25" s="29"/>
      <c r="S25" s="29"/>
      <c r="T25" s="29"/>
      <c r="U25" s="29"/>
      <c r="V25" s="29"/>
      <c r="W25" s="8"/>
      <c r="X25" s="23">
        <f t="shared" si="17"/>
        <v>192.69039999999998</v>
      </c>
      <c r="Y25" s="88"/>
    </row>
    <row r="26" spans="1:25" s="77" customFormat="1">
      <c r="A26" s="13" t="s">
        <v>54</v>
      </c>
      <c r="B26" s="35" t="s">
        <v>55</v>
      </c>
      <c r="C26" s="36">
        <v>1</v>
      </c>
      <c r="D26" s="66">
        <f t="shared" si="18"/>
        <v>89.431999999999988</v>
      </c>
      <c r="E26" s="29"/>
      <c r="F26" s="43" t="s">
        <v>70</v>
      </c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8"/>
      <c r="R26" s="29"/>
      <c r="S26" s="29"/>
      <c r="T26" s="29"/>
      <c r="U26" s="29"/>
      <c r="V26" s="29"/>
      <c r="W26" s="8"/>
      <c r="X26" s="23">
        <f t="shared" si="17"/>
        <v>89.431999999999988</v>
      </c>
      <c r="Y26" s="88"/>
    </row>
    <row r="27" spans="1:25" s="77" customFormat="1">
      <c r="A27" s="13" t="s">
        <v>56</v>
      </c>
      <c r="B27" s="35" t="s">
        <v>57</v>
      </c>
      <c r="C27" s="36">
        <v>1</v>
      </c>
      <c r="D27" s="66">
        <f t="shared" si="18"/>
        <v>640.89200000000005</v>
      </c>
      <c r="E27" s="29"/>
      <c r="F27" s="44" t="s">
        <v>71</v>
      </c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2"/>
      <c r="R27" s="29"/>
      <c r="S27" s="29"/>
      <c r="T27" s="29"/>
      <c r="U27" s="29"/>
      <c r="V27" s="29"/>
      <c r="W27" s="8"/>
      <c r="X27" s="23">
        <f t="shared" si="17"/>
        <v>640.89200000000005</v>
      </c>
      <c r="Y27" s="88"/>
    </row>
    <row r="28" spans="1:25" s="77" customFormat="1">
      <c r="A28" s="13" t="s">
        <v>58</v>
      </c>
      <c r="B28" s="35" t="s">
        <v>59</v>
      </c>
      <c r="C28" s="36">
        <v>1</v>
      </c>
      <c r="D28" s="66">
        <f t="shared" si="18"/>
        <v>1127.28</v>
      </c>
      <c r="E28" s="29"/>
      <c r="F28" s="3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8"/>
      <c r="X28" s="23">
        <f t="shared" si="17"/>
        <v>1127.28</v>
      </c>
      <c r="Y28" s="88"/>
    </row>
    <row r="29" spans="1:25" s="77" customFormat="1">
      <c r="A29" s="46"/>
      <c r="B29" s="29"/>
      <c r="C29" s="29"/>
      <c r="D29" s="29"/>
      <c r="E29" s="29"/>
      <c r="F29" s="3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47" t="s">
        <v>60</v>
      </c>
      <c r="W29" s="95">
        <f>SUM(X19:X28)</f>
        <v>6849.8919999999998</v>
      </c>
      <c r="X29" s="96"/>
      <c r="Y29" s="76"/>
    </row>
    <row r="30" spans="1:25" s="77" customFormat="1" ht="24.75" customHeight="1">
      <c r="A30" s="104" t="s">
        <v>72</v>
      </c>
      <c r="B30" s="125"/>
      <c r="C30" s="126"/>
      <c r="D30" s="127"/>
      <c r="E30" s="29"/>
      <c r="F30" s="3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48"/>
      <c r="W30" s="49"/>
      <c r="X30" s="50"/>
      <c r="Y30" s="76"/>
    </row>
    <row r="31" spans="1:25" s="77" customFormat="1" ht="74.25" customHeight="1">
      <c r="A31" s="119" t="s">
        <v>73</v>
      </c>
      <c r="B31" s="120"/>
      <c r="C31" s="36">
        <v>15000</v>
      </c>
      <c r="D31" s="37">
        <v>1</v>
      </c>
      <c r="E31" s="29"/>
      <c r="F31" s="3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48"/>
      <c r="W31" s="49"/>
      <c r="X31" s="51">
        <f>C31*D31</f>
        <v>15000</v>
      </c>
      <c r="Y31" s="76"/>
    </row>
    <row r="32" spans="1:25" s="77" customFormat="1">
      <c r="A32" s="123" t="s">
        <v>74</v>
      </c>
      <c r="B32" s="124"/>
      <c r="C32" s="124"/>
      <c r="D32" s="124"/>
      <c r="E32" s="29"/>
      <c r="F32" s="3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52"/>
      <c r="Y32" s="76"/>
    </row>
    <row r="33" spans="1:25" s="77" customFormat="1">
      <c r="A33" s="104" t="s">
        <v>75</v>
      </c>
      <c r="B33" s="105"/>
      <c r="C33" s="92">
        <f>C7*0.1</f>
        <v>330</v>
      </c>
      <c r="D33" s="66">
        <v>301</v>
      </c>
      <c r="E33" s="29"/>
      <c r="F33" s="3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8"/>
      <c r="X33" s="51">
        <f>C33*D33</f>
        <v>99330</v>
      </c>
      <c r="Y33" s="88"/>
    </row>
    <row r="34" spans="1:25" s="77" customFormat="1">
      <c r="A34" s="104" t="s">
        <v>76</v>
      </c>
      <c r="B34" s="105"/>
      <c r="C34" s="92">
        <f>C33*0.05</f>
        <v>16.5</v>
      </c>
      <c r="D34" s="66">
        <f>D33*1.6</f>
        <v>481.6</v>
      </c>
      <c r="E34" s="29"/>
      <c r="F34" s="3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8"/>
      <c r="X34" s="23">
        <f>C34*D34</f>
        <v>7946.4000000000005</v>
      </c>
      <c r="Y34" s="88"/>
    </row>
    <row r="35" spans="1:25" s="77" customFormat="1">
      <c r="A35" s="104" t="s">
        <v>77</v>
      </c>
      <c r="B35" s="105"/>
      <c r="C35" s="92">
        <f>C33*0.05</f>
        <v>16.5</v>
      </c>
      <c r="D35" s="66">
        <f>D33*0.2</f>
        <v>60.2</v>
      </c>
      <c r="E35" s="29"/>
      <c r="F35" s="3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8"/>
      <c r="X35" s="23">
        <f>C35*D35</f>
        <v>993.30000000000007</v>
      </c>
      <c r="Y35" s="88"/>
    </row>
    <row r="36" spans="1:25" s="77" customFormat="1">
      <c r="A36" s="46"/>
      <c r="B36" s="29"/>
      <c r="C36" s="29"/>
      <c r="D36" s="29"/>
      <c r="E36" s="29"/>
      <c r="F36" s="3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47" t="s">
        <v>60</v>
      </c>
      <c r="W36" s="95">
        <f>SUM(X31, X33:X35)</f>
        <v>123269.7</v>
      </c>
      <c r="X36" s="96"/>
      <c r="Y36" s="76"/>
    </row>
    <row r="37" spans="1:25" s="77" customFormat="1">
      <c r="A37" s="106" t="s">
        <v>78</v>
      </c>
      <c r="B37" s="107"/>
      <c r="C37" s="53" t="s">
        <v>79</v>
      </c>
      <c r="D37" s="53" t="s">
        <v>80</v>
      </c>
      <c r="E37" s="54"/>
      <c r="F37" s="3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52"/>
      <c r="Y37" s="76"/>
    </row>
    <row r="38" spans="1:25" s="77" customFormat="1">
      <c r="A38" s="104" t="s">
        <v>81</v>
      </c>
      <c r="B38" s="105"/>
      <c r="C38" s="92">
        <v>26500</v>
      </c>
      <c r="D38" s="66">
        <v>4.08</v>
      </c>
      <c r="E38" s="55"/>
      <c r="F38" s="3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8"/>
      <c r="X38" s="51">
        <f>((D38*C38)*9.45%)+(C38*D38)</f>
        <v>118337.34</v>
      </c>
      <c r="Y38" s="76"/>
    </row>
    <row r="39" spans="1:25" s="77" customFormat="1">
      <c r="A39" s="104" t="s">
        <v>82</v>
      </c>
      <c r="B39" s="105"/>
      <c r="C39" s="92">
        <v>46000</v>
      </c>
      <c r="D39" s="91">
        <v>5.85</v>
      </c>
      <c r="E39" s="57"/>
      <c r="F39" s="3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8"/>
      <c r="X39" s="23">
        <f>((D39*C39)*9.45%)+(C39*D39)</f>
        <v>294529.95</v>
      </c>
      <c r="Y39" s="76"/>
    </row>
    <row r="40" spans="1:25" s="77" customFormat="1">
      <c r="A40" s="104" t="s">
        <v>83</v>
      </c>
      <c r="B40" s="105"/>
      <c r="C40" s="92">
        <v>26500</v>
      </c>
      <c r="D40" s="91">
        <v>5.77</v>
      </c>
      <c r="E40" s="57"/>
      <c r="F40" s="3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45"/>
      <c r="W40" s="2"/>
      <c r="X40" s="23">
        <f>((D40*C40)*9.45%)+(C40*D40)</f>
        <v>167354.52249999999</v>
      </c>
      <c r="Y40" s="76"/>
    </row>
    <row r="41" spans="1:25" s="77" customFormat="1">
      <c r="A41" s="58"/>
      <c r="B41" s="59"/>
      <c r="C41" s="59"/>
      <c r="D41" s="59"/>
      <c r="E41" s="59"/>
      <c r="F41" s="3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47" t="s">
        <v>60</v>
      </c>
      <c r="W41" s="95">
        <f>SUM(X38:X40)</f>
        <v>580221.8125</v>
      </c>
      <c r="X41" s="96"/>
      <c r="Y41" s="76"/>
    </row>
    <row r="42" spans="1:25" s="77" customFormat="1" ht="37.5" customHeight="1">
      <c r="A42" s="97" t="s">
        <v>84</v>
      </c>
      <c r="B42" s="98"/>
      <c r="C42" s="98"/>
      <c r="D42" s="98"/>
      <c r="E42" s="98"/>
      <c r="F42" s="98"/>
      <c r="G42" s="98"/>
      <c r="H42" s="99"/>
      <c r="I42" s="60"/>
      <c r="J42" s="60"/>
      <c r="K42" s="60"/>
      <c r="L42" s="60"/>
      <c r="M42" s="60"/>
      <c r="N42" s="60"/>
      <c r="O42" s="60"/>
      <c r="P42" s="60"/>
      <c r="Q42" s="60"/>
      <c r="R42" s="61"/>
      <c r="S42" s="61"/>
      <c r="T42" s="62"/>
      <c r="U42" s="60"/>
      <c r="V42" s="63" t="s">
        <v>85</v>
      </c>
      <c r="W42" s="100">
        <f>SUM(W41,W36,W29,X16)</f>
        <v>10399473.334780002</v>
      </c>
      <c r="X42" s="101"/>
    </row>
    <row r="43" spans="1:25" s="77" customFormat="1">
      <c r="W43" s="102"/>
      <c r="X43" s="102"/>
    </row>
    <row r="44" spans="1:25" s="77" customFormat="1">
      <c r="W44" s="103"/>
      <c r="X44" s="103"/>
    </row>
    <row r="49" s="64" customFormat="1"/>
    <row r="50" s="64" customFormat="1"/>
    <row r="51" s="64" customFormat="1"/>
    <row r="52" s="64" customFormat="1"/>
    <row r="53" s="64" customFormat="1"/>
    <row r="54" s="64" customFormat="1"/>
    <row r="55" s="64" customFormat="1"/>
    <row r="56" s="64" customFormat="1"/>
  </sheetData>
  <mergeCells count="45"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Q3:Q4"/>
    <mergeCell ref="R3:R4"/>
    <mergeCell ref="E3:E4"/>
    <mergeCell ref="F3:F4"/>
    <mergeCell ref="G3:G4"/>
    <mergeCell ref="X4:X5"/>
    <mergeCell ref="V16:W16"/>
    <mergeCell ref="W29:X29"/>
    <mergeCell ref="A32:D32"/>
    <mergeCell ref="V3:V4"/>
    <mergeCell ref="A30:D30"/>
    <mergeCell ref="A33:B33"/>
    <mergeCell ref="N3:N4"/>
    <mergeCell ref="P3:P4"/>
    <mergeCell ref="T3:T4"/>
    <mergeCell ref="U3:U4"/>
    <mergeCell ref="I3:I4"/>
    <mergeCell ref="J3:J4"/>
    <mergeCell ref="A17:D17"/>
    <mergeCell ref="L3:L4"/>
    <mergeCell ref="M3:M4"/>
    <mergeCell ref="A31:B31"/>
    <mergeCell ref="H3:H4"/>
    <mergeCell ref="A39:B39"/>
    <mergeCell ref="A40:B40"/>
    <mergeCell ref="A34:B34"/>
    <mergeCell ref="W36:X36"/>
    <mergeCell ref="A35:B35"/>
    <mergeCell ref="A37:B37"/>
    <mergeCell ref="A38:B38"/>
    <mergeCell ref="W41:X41"/>
    <mergeCell ref="A42:H42"/>
    <mergeCell ref="W42:X42"/>
    <mergeCell ref="W43:X43"/>
    <mergeCell ref="W44:X44"/>
  </mergeCells>
  <pageMargins left="0.25" right="0.25" top="0.75" bottom="0.75" header="0.3" footer="0.3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E36C6-D422-492A-B1C4-8B73092CFE15}">
  <sheetPr>
    <pageSetUpPr fitToPage="1"/>
  </sheetPr>
  <dimension ref="A1:X42"/>
  <sheetViews>
    <sheetView showGridLines="0" zoomScale="80" zoomScaleNormal="80" workbookViewId="0">
      <selection activeCell="I6" sqref="I6"/>
    </sheetView>
  </sheetViews>
  <sheetFormatPr defaultColWidth="0" defaultRowHeight="12.75"/>
  <cols>
    <col min="1" max="1" width="3.7109375" style="1" bestFit="1" customWidth="1"/>
    <col min="2" max="2" width="21.7109375" style="1" bestFit="1" customWidth="1"/>
    <col min="3" max="10" width="11.42578125" style="1" customWidth="1"/>
    <col min="11" max="11" width="12.42578125" style="1" bestFit="1" customWidth="1"/>
    <col min="12" max="14" width="11.42578125" style="1" customWidth="1"/>
    <col min="15" max="15" width="11.42578125" style="1" bestFit="1" customWidth="1"/>
    <col min="16" max="18" width="11.42578125" style="1" customWidth="1"/>
    <col min="19" max="19" width="11.42578125" style="1" bestFit="1" customWidth="1"/>
    <col min="20" max="22" width="11.42578125" style="1" customWidth="1"/>
    <col min="23" max="23" width="9.85546875" style="1" bestFit="1" customWidth="1"/>
    <col min="24" max="24" width="12.42578125" style="1" bestFit="1" customWidth="1"/>
    <col min="25" max="25" width="9.140625" style="1" customWidth="1"/>
    <col min="26" max="16384" width="0" style="1" hidden="1"/>
  </cols>
  <sheetData>
    <row r="1" spans="1:24" ht="34.5" customHeight="1">
      <c r="A1" s="128" t="s">
        <v>86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30"/>
    </row>
    <row r="2" spans="1:24" ht="29.25" customHeight="1">
      <c r="A2" s="131" t="s">
        <v>1</v>
      </c>
      <c r="B2" s="134" t="s">
        <v>2</v>
      </c>
      <c r="C2" s="137" t="s">
        <v>3</v>
      </c>
      <c r="D2" s="138"/>
      <c r="E2" s="138"/>
      <c r="F2" s="138"/>
      <c r="G2" s="138"/>
      <c r="H2" s="138"/>
      <c r="I2" s="138"/>
      <c r="J2" s="138"/>
      <c r="K2" s="139"/>
      <c r="L2" s="140" t="s">
        <v>4</v>
      </c>
      <c r="M2" s="141"/>
      <c r="N2" s="141"/>
      <c r="O2" s="142"/>
      <c r="P2" s="143" t="s">
        <v>5</v>
      </c>
      <c r="Q2" s="144"/>
      <c r="R2" s="144"/>
      <c r="S2" s="145"/>
      <c r="T2" s="146" t="s">
        <v>6</v>
      </c>
      <c r="U2" s="147"/>
      <c r="V2" s="147"/>
      <c r="W2" s="148"/>
      <c r="X2" s="149" t="s">
        <v>7</v>
      </c>
    </row>
    <row r="3" spans="1:24">
      <c r="A3" s="132"/>
      <c r="B3" s="135"/>
      <c r="C3" s="110" t="s">
        <v>8</v>
      </c>
      <c r="D3" s="114" t="s">
        <v>9</v>
      </c>
      <c r="E3" s="110" t="s">
        <v>8</v>
      </c>
      <c r="F3" s="114" t="s">
        <v>10</v>
      </c>
      <c r="G3" s="110" t="s">
        <v>8</v>
      </c>
      <c r="H3" s="114" t="s">
        <v>11</v>
      </c>
      <c r="I3" s="110" t="s">
        <v>8</v>
      </c>
      <c r="J3" s="114" t="s">
        <v>12</v>
      </c>
      <c r="K3" s="2" t="s">
        <v>13</v>
      </c>
      <c r="L3" s="110" t="s">
        <v>8</v>
      </c>
      <c r="M3" s="108" t="s">
        <v>9</v>
      </c>
      <c r="N3" s="108" t="s">
        <v>10</v>
      </c>
      <c r="O3" s="2" t="s">
        <v>13</v>
      </c>
      <c r="P3" s="110" t="s">
        <v>8</v>
      </c>
      <c r="Q3" s="151" t="s">
        <v>9</v>
      </c>
      <c r="R3" s="151" t="s">
        <v>10</v>
      </c>
      <c r="S3" s="2" t="s">
        <v>13</v>
      </c>
      <c r="T3" s="110" t="s">
        <v>8</v>
      </c>
      <c r="U3" s="112" t="s">
        <v>9</v>
      </c>
      <c r="V3" s="112" t="s">
        <v>10</v>
      </c>
      <c r="W3" s="2" t="s">
        <v>13</v>
      </c>
      <c r="X3" s="150"/>
    </row>
    <row r="4" spans="1:24" ht="66.75" customHeight="1">
      <c r="A4" s="132"/>
      <c r="B4" s="135"/>
      <c r="C4" s="111"/>
      <c r="D4" s="115"/>
      <c r="E4" s="111"/>
      <c r="F4" s="115"/>
      <c r="G4" s="111"/>
      <c r="H4" s="115"/>
      <c r="I4" s="111"/>
      <c r="J4" s="115"/>
      <c r="K4" s="3" t="s">
        <v>14</v>
      </c>
      <c r="L4" s="111"/>
      <c r="M4" s="109"/>
      <c r="N4" s="109"/>
      <c r="O4" s="3" t="s">
        <v>15</v>
      </c>
      <c r="P4" s="111"/>
      <c r="Q4" s="152"/>
      <c r="R4" s="152"/>
      <c r="S4" s="3" t="s">
        <v>16</v>
      </c>
      <c r="T4" s="111"/>
      <c r="U4" s="113"/>
      <c r="V4" s="113"/>
      <c r="W4" s="3" t="s">
        <v>17</v>
      </c>
      <c r="X4" s="153" t="s">
        <v>18</v>
      </c>
    </row>
    <row r="5" spans="1:24">
      <c r="A5" s="133"/>
      <c r="B5" s="136"/>
      <c r="C5" s="4" t="s">
        <v>19</v>
      </c>
      <c r="D5" s="5" t="s">
        <v>20</v>
      </c>
      <c r="E5" s="4" t="s">
        <v>21</v>
      </c>
      <c r="F5" s="5" t="s">
        <v>22</v>
      </c>
      <c r="G5" s="4" t="s">
        <v>23</v>
      </c>
      <c r="H5" s="5" t="s">
        <v>24</v>
      </c>
      <c r="I5" s="4" t="s">
        <v>25</v>
      </c>
      <c r="J5" s="5" t="s">
        <v>26</v>
      </c>
      <c r="K5" s="2" t="s">
        <v>27</v>
      </c>
      <c r="L5" s="4" t="s">
        <v>28</v>
      </c>
      <c r="M5" s="6" t="s">
        <v>29</v>
      </c>
      <c r="N5" s="7" t="s">
        <v>30</v>
      </c>
      <c r="O5" s="8" t="s">
        <v>31</v>
      </c>
      <c r="P5" s="9" t="s">
        <v>32</v>
      </c>
      <c r="Q5" s="10" t="s">
        <v>33</v>
      </c>
      <c r="R5" s="11" t="s">
        <v>34</v>
      </c>
      <c r="S5" s="8" t="s">
        <v>35</v>
      </c>
      <c r="T5" s="4" t="s">
        <v>36</v>
      </c>
      <c r="U5" s="12" t="s">
        <v>37</v>
      </c>
      <c r="V5" s="12" t="s">
        <v>38</v>
      </c>
      <c r="W5" s="8" t="s">
        <v>39</v>
      </c>
      <c r="X5" s="154"/>
    </row>
    <row r="6" spans="1:24">
      <c r="A6" s="13" t="s">
        <v>40</v>
      </c>
      <c r="B6" s="14" t="s">
        <v>41</v>
      </c>
      <c r="C6" s="93">
        <v>24</v>
      </c>
      <c r="D6" s="15">
        <v>2173</v>
      </c>
      <c r="E6" s="93">
        <f>C6*0.05</f>
        <v>1.2000000000000002</v>
      </c>
      <c r="F6" s="15">
        <f>D6*0.2</f>
        <v>434.6</v>
      </c>
      <c r="G6" s="93">
        <f>C6*0.05</f>
        <v>1.2000000000000002</v>
      </c>
      <c r="H6" s="15">
        <f>D6*0.8</f>
        <v>1738.4</v>
      </c>
      <c r="I6" s="92">
        <f>C6*0.05</f>
        <v>1.2000000000000002</v>
      </c>
      <c r="J6" s="15">
        <f>H6*0.2</f>
        <v>347.68000000000006</v>
      </c>
      <c r="K6" s="16">
        <f t="shared" ref="K6:K15" si="0">(C6*D6)+(E6*F6)+(G6*H6)+(I6*J6)</f>
        <v>55176.815999999999</v>
      </c>
      <c r="L6" s="80">
        <v>1</v>
      </c>
      <c r="M6" s="17">
        <f>D6*0.87</f>
        <v>1890.51</v>
      </c>
      <c r="N6" s="17">
        <f>M6*0.2</f>
        <v>378.10200000000003</v>
      </c>
      <c r="O6" s="18">
        <f t="shared" ref="O6:O15" si="1">(L6*M6)+N6</f>
        <v>2268.6120000000001</v>
      </c>
      <c r="P6" s="80">
        <v>1</v>
      </c>
      <c r="Q6" s="19">
        <f>D6*0.83</f>
        <v>1803.59</v>
      </c>
      <c r="R6" s="20">
        <f>Q6*0.2</f>
        <v>360.71800000000002</v>
      </c>
      <c r="S6" s="18">
        <f t="shared" ref="S6:S15" si="2">(P6*Q6)+R6</f>
        <v>2164.308</v>
      </c>
      <c r="T6" s="80">
        <v>1</v>
      </c>
      <c r="U6" s="21">
        <f>D6*0.73</f>
        <v>1586.29</v>
      </c>
      <c r="V6" s="21">
        <f>U6*0.2</f>
        <v>317.25800000000004</v>
      </c>
      <c r="W6" s="22">
        <f t="shared" ref="W6:W15" si="3">(T6*U6)+V6</f>
        <v>1903.548</v>
      </c>
      <c r="X6" s="23">
        <f t="shared" ref="X6:X15" si="4">K6+O6+S6+W6</f>
        <v>61513.284</v>
      </c>
    </row>
    <row r="7" spans="1:24">
      <c r="A7" s="13" t="s">
        <v>42</v>
      </c>
      <c r="B7" s="14" t="s">
        <v>43</v>
      </c>
      <c r="C7" s="93">
        <v>1300</v>
      </c>
      <c r="D7" s="15">
        <v>2200</v>
      </c>
      <c r="E7" s="93">
        <f>C7*0.02</f>
        <v>26</v>
      </c>
      <c r="F7" s="15">
        <f t="shared" ref="F7:F15" si="5">D7*0.2</f>
        <v>440</v>
      </c>
      <c r="G7" s="93">
        <f>C7*0.02</f>
        <v>26</v>
      </c>
      <c r="H7" s="15">
        <f t="shared" ref="H7:H15" si="6">D7*0.8</f>
        <v>1760</v>
      </c>
      <c r="I7" s="92">
        <f>G7*0.1</f>
        <v>2.6</v>
      </c>
      <c r="J7" s="15">
        <f t="shared" ref="J7:J15" si="7">H7*0.2</f>
        <v>352</v>
      </c>
      <c r="K7" s="16">
        <f t="shared" si="0"/>
        <v>2918115.2</v>
      </c>
      <c r="L7" s="80">
        <v>1</v>
      </c>
      <c r="M7" s="17">
        <f t="shared" ref="M7:M15" si="8">D7*0.87</f>
        <v>1914</v>
      </c>
      <c r="N7" s="17">
        <f t="shared" ref="N7:N15" si="9">M7*0.2</f>
        <v>382.8</v>
      </c>
      <c r="O7" s="18">
        <f t="shared" si="1"/>
        <v>2296.8000000000002</v>
      </c>
      <c r="P7" s="80">
        <v>1</v>
      </c>
      <c r="Q7" s="19">
        <f t="shared" ref="Q7:Q15" si="10">D7*0.83</f>
        <v>1826</v>
      </c>
      <c r="R7" s="20">
        <f t="shared" ref="R7:R15" si="11">Q7*0.2</f>
        <v>365.20000000000005</v>
      </c>
      <c r="S7" s="18">
        <f t="shared" si="2"/>
        <v>2191.1999999999998</v>
      </c>
      <c r="T7" s="80">
        <v>1</v>
      </c>
      <c r="U7" s="21">
        <f t="shared" ref="U7:U15" si="12">D7*0.73</f>
        <v>1606</v>
      </c>
      <c r="V7" s="21">
        <f t="shared" ref="V7:V15" si="13">U7*0.2</f>
        <v>321.20000000000005</v>
      </c>
      <c r="W7" s="22">
        <f t="shared" si="3"/>
        <v>1927.2</v>
      </c>
      <c r="X7" s="23">
        <f t="shared" si="4"/>
        <v>2924530.4000000004</v>
      </c>
    </row>
    <row r="8" spans="1:24">
      <c r="A8" s="13" t="s">
        <v>44</v>
      </c>
      <c r="B8" s="14" t="s">
        <v>45</v>
      </c>
      <c r="C8" s="93">
        <v>24</v>
      </c>
      <c r="D8" s="15">
        <v>1880.26</v>
      </c>
      <c r="E8" s="93">
        <f t="shared" ref="E7:E15" si="14">C8*0.05</f>
        <v>1.2000000000000002</v>
      </c>
      <c r="F8" s="15">
        <f t="shared" si="5"/>
        <v>376.05200000000002</v>
      </c>
      <c r="G8" s="93">
        <f t="shared" ref="G7:G15" si="15">C8*0.05</f>
        <v>1.2000000000000002</v>
      </c>
      <c r="H8" s="15">
        <f t="shared" si="6"/>
        <v>1504.2080000000001</v>
      </c>
      <c r="I8" s="92">
        <f t="shared" ref="I7:I15" si="16">C8*0.05</f>
        <v>1.2000000000000002</v>
      </c>
      <c r="J8" s="15">
        <f t="shared" si="7"/>
        <v>300.84160000000003</v>
      </c>
      <c r="K8" s="16">
        <f t="shared" si="0"/>
        <v>47743.561919999993</v>
      </c>
      <c r="L8" s="80">
        <v>1</v>
      </c>
      <c r="M8" s="17">
        <f t="shared" si="8"/>
        <v>1635.8262</v>
      </c>
      <c r="N8" s="17">
        <f t="shared" si="9"/>
        <v>327.16524000000004</v>
      </c>
      <c r="O8" s="18">
        <f t="shared" si="1"/>
        <v>1962.99144</v>
      </c>
      <c r="P8" s="80">
        <v>1</v>
      </c>
      <c r="Q8" s="19">
        <f t="shared" si="10"/>
        <v>1560.6157999999998</v>
      </c>
      <c r="R8" s="20">
        <f t="shared" si="11"/>
        <v>312.12315999999998</v>
      </c>
      <c r="S8" s="18">
        <f t="shared" si="2"/>
        <v>1872.7389599999997</v>
      </c>
      <c r="T8" s="80">
        <v>1</v>
      </c>
      <c r="U8" s="21">
        <f t="shared" si="12"/>
        <v>1372.5898</v>
      </c>
      <c r="V8" s="21">
        <f t="shared" si="13"/>
        <v>274.51796000000002</v>
      </c>
      <c r="W8" s="22">
        <f t="shared" si="3"/>
        <v>1647.1077599999999</v>
      </c>
      <c r="X8" s="23">
        <f t="shared" si="4"/>
        <v>53226.400079999992</v>
      </c>
    </row>
    <row r="9" spans="1:24">
      <c r="A9" s="13" t="s">
        <v>46</v>
      </c>
      <c r="B9" s="14" t="s">
        <v>47</v>
      </c>
      <c r="C9" s="93">
        <v>24</v>
      </c>
      <c r="D9" s="15">
        <v>953.8</v>
      </c>
      <c r="E9" s="93">
        <f t="shared" si="14"/>
        <v>1.2000000000000002</v>
      </c>
      <c r="F9" s="15">
        <f t="shared" si="5"/>
        <v>190.76</v>
      </c>
      <c r="G9" s="93">
        <f t="shared" si="15"/>
        <v>1.2000000000000002</v>
      </c>
      <c r="H9" s="15">
        <f t="shared" si="6"/>
        <v>763.04</v>
      </c>
      <c r="I9" s="92">
        <f t="shared" si="16"/>
        <v>1.2000000000000002</v>
      </c>
      <c r="J9" s="15">
        <f t="shared" si="7"/>
        <v>152.608</v>
      </c>
      <c r="K9" s="16">
        <f t="shared" si="0"/>
        <v>24218.889599999999</v>
      </c>
      <c r="L9" s="80">
        <v>1</v>
      </c>
      <c r="M9" s="17">
        <f t="shared" si="8"/>
        <v>829.80599999999993</v>
      </c>
      <c r="N9" s="17">
        <f t="shared" si="9"/>
        <v>165.96119999999999</v>
      </c>
      <c r="O9" s="18">
        <f t="shared" si="1"/>
        <v>995.76719999999989</v>
      </c>
      <c r="P9" s="80">
        <v>1</v>
      </c>
      <c r="Q9" s="19">
        <f t="shared" si="10"/>
        <v>791.65399999999988</v>
      </c>
      <c r="R9" s="20">
        <f t="shared" si="11"/>
        <v>158.33079999999998</v>
      </c>
      <c r="S9" s="18">
        <f t="shared" si="2"/>
        <v>949.98479999999984</v>
      </c>
      <c r="T9" s="80">
        <v>1</v>
      </c>
      <c r="U9" s="21">
        <f t="shared" si="12"/>
        <v>696.274</v>
      </c>
      <c r="V9" s="21">
        <f t="shared" si="13"/>
        <v>139.25480000000002</v>
      </c>
      <c r="W9" s="22">
        <f t="shared" si="3"/>
        <v>835.52880000000005</v>
      </c>
      <c r="X9" s="23">
        <f t="shared" si="4"/>
        <v>27000.170399999995</v>
      </c>
    </row>
    <row r="10" spans="1:24">
      <c r="A10" s="13" t="s">
        <v>48</v>
      </c>
      <c r="B10" s="14" t="s">
        <v>49</v>
      </c>
      <c r="C10" s="93">
        <v>24</v>
      </c>
      <c r="D10" s="15">
        <v>1465.86</v>
      </c>
      <c r="E10" s="93">
        <f t="shared" si="14"/>
        <v>1.2000000000000002</v>
      </c>
      <c r="F10" s="15">
        <f t="shared" si="5"/>
        <v>293.17199999999997</v>
      </c>
      <c r="G10" s="93">
        <f t="shared" si="15"/>
        <v>1.2000000000000002</v>
      </c>
      <c r="H10" s="15">
        <f t="shared" si="6"/>
        <v>1172.6879999999999</v>
      </c>
      <c r="I10" s="92">
        <f t="shared" si="16"/>
        <v>1.2000000000000002</v>
      </c>
      <c r="J10" s="15">
        <f t="shared" si="7"/>
        <v>234.5376</v>
      </c>
      <c r="K10" s="16">
        <f t="shared" si="0"/>
        <v>37221.117119999995</v>
      </c>
      <c r="L10" s="80">
        <v>1</v>
      </c>
      <c r="M10" s="17">
        <f t="shared" si="8"/>
        <v>1275.2982</v>
      </c>
      <c r="N10" s="17">
        <f t="shared" si="9"/>
        <v>255.05964</v>
      </c>
      <c r="O10" s="18">
        <f t="shared" si="1"/>
        <v>1530.3578399999999</v>
      </c>
      <c r="P10" s="80">
        <v>1</v>
      </c>
      <c r="Q10" s="19">
        <f t="shared" si="10"/>
        <v>1216.6637999999998</v>
      </c>
      <c r="R10" s="20">
        <f t="shared" si="11"/>
        <v>243.33275999999998</v>
      </c>
      <c r="S10" s="18">
        <f t="shared" si="2"/>
        <v>1459.9965599999998</v>
      </c>
      <c r="T10" s="80">
        <v>1</v>
      </c>
      <c r="U10" s="21">
        <f t="shared" si="12"/>
        <v>1070.0777999999998</v>
      </c>
      <c r="V10" s="21">
        <f t="shared" si="13"/>
        <v>214.01555999999997</v>
      </c>
      <c r="W10" s="22">
        <f t="shared" si="3"/>
        <v>1284.0933599999998</v>
      </c>
      <c r="X10" s="23">
        <f t="shared" si="4"/>
        <v>41495.564879999991</v>
      </c>
    </row>
    <row r="11" spans="1:24">
      <c r="A11" s="13" t="s">
        <v>50</v>
      </c>
      <c r="B11" s="14" t="s">
        <v>51</v>
      </c>
      <c r="C11" s="93">
        <v>12</v>
      </c>
      <c r="D11" s="15">
        <v>915.36</v>
      </c>
      <c r="E11" s="93">
        <f t="shared" si="14"/>
        <v>0.60000000000000009</v>
      </c>
      <c r="F11" s="15">
        <f t="shared" si="5"/>
        <v>183.072</v>
      </c>
      <c r="G11" s="93">
        <f t="shared" si="15"/>
        <v>0.60000000000000009</v>
      </c>
      <c r="H11" s="15">
        <f t="shared" si="6"/>
        <v>732.28800000000001</v>
      </c>
      <c r="I11" s="92">
        <f t="shared" si="16"/>
        <v>0.60000000000000009</v>
      </c>
      <c r="J11" s="15">
        <f t="shared" si="7"/>
        <v>146.45760000000001</v>
      </c>
      <c r="K11" s="16">
        <f t="shared" si="0"/>
        <v>11621.41056</v>
      </c>
      <c r="L11" s="80">
        <v>1</v>
      </c>
      <c r="M11" s="17">
        <f t="shared" si="8"/>
        <v>796.36320000000001</v>
      </c>
      <c r="N11" s="17">
        <f t="shared" si="9"/>
        <v>159.27264000000002</v>
      </c>
      <c r="O11" s="18">
        <f t="shared" si="1"/>
        <v>955.63584000000003</v>
      </c>
      <c r="P11" s="80">
        <v>1</v>
      </c>
      <c r="Q11" s="19">
        <f t="shared" si="10"/>
        <v>759.74879999999996</v>
      </c>
      <c r="R11" s="20">
        <f t="shared" si="11"/>
        <v>151.94976</v>
      </c>
      <c r="S11" s="18">
        <f t="shared" si="2"/>
        <v>911.69855999999993</v>
      </c>
      <c r="T11" s="80">
        <v>1</v>
      </c>
      <c r="U11" s="21">
        <f t="shared" si="12"/>
        <v>668.21280000000002</v>
      </c>
      <c r="V11" s="21">
        <f t="shared" si="13"/>
        <v>133.64256</v>
      </c>
      <c r="W11" s="22">
        <f t="shared" si="3"/>
        <v>801.85536000000002</v>
      </c>
      <c r="X11" s="23">
        <f t="shared" si="4"/>
        <v>14290.600320000001</v>
      </c>
    </row>
    <row r="12" spans="1:24">
      <c r="A12" s="13" t="s">
        <v>52</v>
      </c>
      <c r="B12" s="14" t="s">
        <v>53</v>
      </c>
      <c r="C12" s="93">
        <v>1850</v>
      </c>
      <c r="D12" s="15">
        <v>942.69</v>
      </c>
      <c r="E12" s="93">
        <f>C12*0.02</f>
        <v>37</v>
      </c>
      <c r="F12" s="15">
        <f t="shared" si="5"/>
        <v>188.53800000000001</v>
      </c>
      <c r="G12" s="93">
        <f>C12*0.02</f>
        <v>37</v>
      </c>
      <c r="H12" s="15">
        <f t="shared" si="6"/>
        <v>754.15200000000004</v>
      </c>
      <c r="I12" s="92">
        <f>G12*0.1</f>
        <v>3.7</v>
      </c>
      <c r="J12" s="15">
        <f t="shared" si="7"/>
        <v>150.83040000000003</v>
      </c>
      <c r="K12" s="16">
        <f t="shared" si="0"/>
        <v>1779414.1024800001</v>
      </c>
      <c r="L12" s="80">
        <v>1</v>
      </c>
      <c r="M12" s="17">
        <f t="shared" si="8"/>
        <v>820.14030000000002</v>
      </c>
      <c r="N12" s="17">
        <f t="shared" si="9"/>
        <v>164.02806000000001</v>
      </c>
      <c r="O12" s="18">
        <f t="shared" si="1"/>
        <v>984.16836000000001</v>
      </c>
      <c r="P12" s="80">
        <v>1</v>
      </c>
      <c r="Q12" s="19">
        <f t="shared" si="10"/>
        <v>782.43269999999995</v>
      </c>
      <c r="R12" s="20">
        <f t="shared" si="11"/>
        <v>156.48653999999999</v>
      </c>
      <c r="S12" s="18">
        <f t="shared" si="2"/>
        <v>938.91923999999995</v>
      </c>
      <c r="T12" s="80">
        <v>1</v>
      </c>
      <c r="U12" s="21">
        <f t="shared" si="12"/>
        <v>688.16370000000006</v>
      </c>
      <c r="V12" s="21">
        <f t="shared" si="13"/>
        <v>137.63274000000001</v>
      </c>
      <c r="W12" s="22">
        <f t="shared" si="3"/>
        <v>825.79644000000008</v>
      </c>
      <c r="X12" s="23">
        <f t="shared" si="4"/>
        <v>1782162.98652</v>
      </c>
    </row>
    <row r="13" spans="1:24">
      <c r="A13" s="13" t="s">
        <v>54</v>
      </c>
      <c r="B13" s="14" t="s">
        <v>55</v>
      </c>
      <c r="C13" s="93">
        <v>24</v>
      </c>
      <c r="D13" s="15">
        <v>231.86</v>
      </c>
      <c r="E13" s="93">
        <f t="shared" si="14"/>
        <v>1.2000000000000002</v>
      </c>
      <c r="F13" s="15">
        <f t="shared" si="5"/>
        <v>46.372000000000007</v>
      </c>
      <c r="G13" s="93">
        <f t="shared" si="15"/>
        <v>1.2000000000000002</v>
      </c>
      <c r="H13" s="15">
        <f t="shared" si="6"/>
        <v>185.48800000000003</v>
      </c>
      <c r="I13" s="92">
        <f t="shared" si="16"/>
        <v>1.2000000000000002</v>
      </c>
      <c r="J13" s="15">
        <f t="shared" si="7"/>
        <v>37.097600000000007</v>
      </c>
      <c r="K13" s="16">
        <f t="shared" si="0"/>
        <v>5887.3891200000007</v>
      </c>
      <c r="L13" s="80">
        <v>1</v>
      </c>
      <c r="M13" s="17">
        <f t="shared" si="8"/>
        <v>201.71820000000002</v>
      </c>
      <c r="N13" s="17">
        <f t="shared" si="9"/>
        <v>40.343640000000008</v>
      </c>
      <c r="O13" s="18">
        <f t="shared" si="1"/>
        <v>242.06184000000002</v>
      </c>
      <c r="P13" s="80">
        <v>1</v>
      </c>
      <c r="Q13" s="19">
        <f t="shared" si="10"/>
        <v>192.44380000000001</v>
      </c>
      <c r="R13" s="20">
        <f t="shared" si="11"/>
        <v>38.488760000000006</v>
      </c>
      <c r="S13" s="18">
        <f t="shared" si="2"/>
        <v>230.93256000000002</v>
      </c>
      <c r="T13" s="80">
        <v>1</v>
      </c>
      <c r="U13" s="21">
        <f t="shared" si="12"/>
        <v>169.2578</v>
      </c>
      <c r="V13" s="21">
        <f t="shared" si="13"/>
        <v>33.851559999999999</v>
      </c>
      <c r="W13" s="22">
        <f t="shared" si="3"/>
        <v>203.10936000000001</v>
      </c>
      <c r="X13" s="23">
        <f t="shared" si="4"/>
        <v>6563.4928800000016</v>
      </c>
    </row>
    <row r="14" spans="1:24">
      <c r="A14" s="13" t="s">
        <v>56</v>
      </c>
      <c r="B14" s="14" t="s">
        <v>57</v>
      </c>
      <c r="C14" s="93">
        <v>12</v>
      </c>
      <c r="D14" s="15">
        <v>865.31</v>
      </c>
      <c r="E14" s="93">
        <f t="shared" si="14"/>
        <v>0.60000000000000009</v>
      </c>
      <c r="F14" s="15">
        <f t="shared" si="5"/>
        <v>173.06200000000001</v>
      </c>
      <c r="G14" s="93">
        <f t="shared" si="15"/>
        <v>0.60000000000000009</v>
      </c>
      <c r="H14" s="15">
        <f t="shared" si="6"/>
        <v>692.24800000000005</v>
      </c>
      <c r="I14" s="92">
        <f t="shared" si="16"/>
        <v>0.60000000000000009</v>
      </c>
      <c r="J14" s="15">
        <f t="shared" si="7"/>
        <v>138.4496</v>
      </c>
      <c r="K14" s="16">
        <f t="shared" si="0"/>
        <v>10985.975759999999</v>
      </c>
      <c r="L14" s="80">
        <v>1</v>
      </c>
      <c r="M14" s="17">
        <f t="shared" si="8"/>
        <v>752.8196999999999</v>
      </c>
      <c r="N14" s="17">
        <f t="shared" si="9"/>
        <v>150.56393999999997</v>
      </c>
      <c r="O14" s="18">
        <f t="shared" si="1"/>
        <v>903.3836399999999</v>
      </c>
      <c r="P14" s="80">
        <v>1</v>
      </c>
      <c r="Q14" s="19">
        <f t="shared" si="10"/>
        <v>718.20729999999992</v>
      </c>
      <c r="R14" s="20">
        <f t="shared" si="11"/>
        <v>143.64146</v>
      </c>
      <c r="S14" s="18">
        <f t="shared" si="2"/>
        <v>861.84875999999986</v>
      </c>
      <c r="T14" s="80">
        <v>1</v>
      </c>
      <c r="U14" s="21">
        <f t="shared" si="12"/>
        <v>631.67629999999997</v>
      </c>
      <c r="V14" s="21">
        <f t="shared" si="13"/>
        <v>126.33526000000001</v>
      </c>
      <c r="W14" s="22">
        <f t="shared" si="3"/>
        <v>758.01155999999992</v>
      </c>
      <c r="X14" s="23">
        <f t="shared" si="4"/>
        <v>13509.219719999997</v>
      </c>
    </row>
    <row r="15" spans="1:24">
      <c r="A15" s="13" t="s">
        <v>58</v>
      </c>
      <c r="B15" s="14" t="s">
        <v>59</v>
      </c>
      <c r="C15" s="93">
        <v>12</v>
      </c>
      <c r="D15" s="15">
        <v>2013</v>
      </c>
      <c r="E15" s="93">
        <f t="shared" si="14"/>
        <v>0.60000000000000009</v>
      </c>
      <c r="F15" s="15">
        <f t="shared" si="5"/>
        <v>402.6</v>
      </c>
      <c r="G15" s="93">
        <f t="shared" si="15"/>
        <v>0.60000000000000009</v>
      </c>
      <c r="H15" s="15">
        <f t="shared" si="6"/>
        <v>1610.4</v>
      </c>
      <c r="I15" s="92">
        <f t="shared" si="16"/>
        <v>0.60000000000000009</v>
      </c>
      <c r="J15" s="15">
        <f t="shared" si="7"/>
        <v>322.08000000000004</v>
      </c>
      <c r="K15" s="16">
        <f t="shared" si="0"/>
        <v>25557.048000000003</v>
      </c>
      <c r="L15" s="80">
        <v>1</v>
      </c>
      <c r="M15" s="17">
        <f t="shared" si="8"/>
        <v>1751.31</v>
      </c>
      <c r="N15" s="17">
        <f t="shared" si="9"/>
        <v>350.262</v>
      </c>
      <c r="O15" s="18">
        <f t="shared" si="1"/>
        <v>2101.5720000000001</v>
      </c>
      <c r="P15" s="80">
        <v>1</v>
      </c>
      <c r="Q15" s="19">
        <f t="shared" si="10"/>
        <v>1670.79</v>
      </c>
      <c r="R15" s="20">
        <f t="shared" si="11"/>
        <v>334.15800000000002</v>
      </c>
      <c r="S15" s="18">
        <f t="shared" si="2"/>
        <v>2004.9479999999999</v>
      </c>
      <c r="T15" s="80">
        <v>1</v>
      </c>
      <c r="U15" s="21">
        <f t="shared" si="12"/>
        <v>1469.49</v>
      </c>
      <c r="V15" s="21">
        <f t="shared" si="13"/>
        <v>293.89800000000002</v>
      </c>
      <c r="W15" s="22">
        <f t="shared" si="3"/>
        <v>1763.3879999999999</v>
      </c>
      <c r="X15" s="23">
        <f t="shared" si="4"/>
        <v>31426.956000000002</v>
      </c>
    </row>
    <row r="16" spans="1:24">
      <c r="A16" s="24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6"/>
      <c r="N16" s="26"/>
      <c r="O16" s="25"/>
      <c r="P16" s="25"/>
      <c r="Q16" s="26"/>
      <c r="R16" s="26"/>
      <c r="S16" s="25"/>
      <c r="T16" s="94"/>
      <c r="U16" s="25"/>
      <c r="V16" s="121" t="s">
        <v>60</v>
      </c>
      <c r="W16" s="122"/>
      <c r="X16" s="27">
        <f>SUM(X6:X15)</f>
        <v>4955719.0748000015</v>
      </c>
    </row>
    <row r="17" spans="1:24">
      <c r="A17" s="116" t="s">
        <v>61</v>
      </c>
      <c r="B17" s="117"/>
      <c r="C17" s="117"/>
      <c r="D17" s="118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8"/>
      <c r="X17" s="30"/>
    </row>
    <row r="18" spans="1:24">
      <c r="A18" s="28"/>
      <c r="B18" s="31"/>
      <c r="C18" s="32" t="s">
        <v>62</v>
      </c>
      <c r="D18" s="32" t="s">
        <v>63</v>
      </c>
      <c r="E18" s="29"/>
      <c r="F18" s="33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8"/>
      <c r="X18" s="34"/>
    </row>
    <row r="19" spans="1:24">
      <c r="A19" s="13" t="s">
        <v>40</v>
      </c>
      <c r="B19" s="35" t="s">
        <v>64</v>
      </c>
      <c r="C19" s="36">
        <v>1</v>
      </c>
      <c r="D19" s="68">
        <f>H6*0.7</f>
        <v>1216.8799999999999</v>
      </c>
      <c r="E19" s="29"/>
      <c r="F19" s="38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8"/>
      <c r="X19" s="69">
        <f t="shared" ref="X19:X28" si="17">C19*D19</f>
        <v>1216.8799999999999</v>
      </c>
    </row>
    <row r="20" spans="1:24">
      <c r="A20" s="13" t="s">
        <v>42</v>
      </c>
      <c r="B20" s="35" t="s">
        <v>65</v>
      </c>
      <c r="C20" s="36">
        <v>1</v>
      </c>
      <c r="D20" s="68">
        <f t="shared" ref="D20:D28" si="18">H7*0.7</f>
        <v>1232</v>
      </c>
      <c r="E20" s="29"/>
      <c r="F20" s="38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8"/>
      <c r="X20" s="69">
        <f t="shared" si="17"/>
        <v>1232</v>
      </c>
    </row>
    <row r="21" spans="1:24">
      <c r="A21" s="13" t="s">
        <v>44</v>
      </c>
      <c r="B21" s="35" t="s">
        <v>45</v>
      </c>
      <c r="C21" s="36">
        <v>1</v>
      </c>
      <c r="D21" s="68">
        <f t="shared" si="18"/>
        <v>1052.9456</v>
      </c>
      <c r="E21" s="29"/>
      <c r="F21" s="38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8"/>
      <c r="X21" s="69">
        <f t="shared" si="17"/>
        <v>1052.9456</v>
      </c>
    </row>
    <row r="22" spans="1:24">
      <c r="A22" s="13" t="s">
        <v>46</v>
      </c>
      <c r="B22" s="35" t="s">
        <v>66</v>
      </c>
      <c r="C22" s="36">
        <v>1</v>
      </c>
      <c r="D22" s="68">
        <f t="shared" si="18"/>
        <v>534.12799999999993</v>
      </c>
      <c r="E22" s="29"/>
      <c r="F22" s="3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8"/>
      <c r="X22" s="69">
        <f t="shared" si="17"/>
        <v>534.12799999999993</v>
      </c>
    </row>
    <row r="23" spans="1:24">
      <c r="A23" s="13" t="s">
        <v>48</v>
      </c>
      <c r="B23" s="35" t="s">
        <v>49</v>
      </c>
      <c r="C23" s="36">
        <v>1</v>
      </c>
      <c r="D23" s="68">
        <f t="shared" si="18"/>
        <v>820.88159999999982</v>
      </c>
      <c r="E23" s="29"/>
      <c r="F23" s="3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8"/>
      <c r="X23" s="69">
        <f t="shared" si="17"/>
        <v>820.88159999999982</v>
      </c>
    </row>
    <row r="24" spans="1:24">
      <c r="A24" s="13" t="s">
        <v>50</v>
      </c>
      <c r="B24" s="35" t="s">
        <v>51</v>
      </c>
      <c r="C24" s="36">
        <v>1</v>
      </c>
      <c r="D24" s="68">
        <f t="shared" si="18"/>
        <v>512.60159999999996</v>
      </c>
      <c r="E24" s="29"/>
      <c r="F24" s="40" t="s">
        <v>67</v>
      </c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2"/>
      <c r="R24" s="29"/>
      <c r="S24" s="29"/>
      <c r="T24" s="29"/>
      <c r="U24" s="29"/>
      <c r="V24" s="29"/>
      <c r="W24" s="8"/>
      <c r="X24" s="69">
        <f t="shared" si="17"/>
        <v>512.60159999999996</v>
      </c>
    </row>
    <row r="25" spans="1:24">
      <c r="A25" s="13" t="s">
        <v>52</v>
      </c>
      <c r="B25" s="35" t="s">
        <v>68</v>
      </c>
      <c r="C25" s="36">
        <v>1</v>
      </c>
      <c r="D25" s="68">
        <f t="shared" si="18"/>
        <v>527.90639999999996</v>
      </c>
      <c r="E25" s="29"/>
      <c r="F25" s="43" t="s">
        <v>69</v>
      </c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8"/>
      <c r="R25" s="29"/>
      <c r="S25" s="29"/>
      <c r="T25" s="29"/>
      <c r="U25" s="29"/>
      <c r="V25" s="29"/>
      <c r="W25" s="8"/>
      <c r="X25" s="69">
        <f t="shared" si="17"/>
        <v>527.90639999999996</v>
      </c>
    </row>
    <row r="26" spans="1:24">
      <c r="A26" s="13" t="s">
        <v>54</v>
      </c>
      <c r="B26" s="35" t="s">
        <v>55</v>
      </c>
      <c r="C26" s="36">
        <v>1</v>
      </c>
      <c r="D26" s="68">
        <f t="shared" si="18"/>
        <v>129.8416</v>
      </c>
      <c r="E26" s="29"/>
      <c r="F26" s="43" t="s">
        <v>70</v>
      </c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8"/>
      <c r="R26" s="29"/>
      <c r="S26" s="29"/>
      <c r="T26" s="29"/>
      <c r="U26" s="29"/>
      <c r="V26" s="29"/>
      <c r="W26" s="8"/>
      <c r="X26" s="69">
        <f t="shared" si="17"/>
        <v>129.8416</v>
      </c>
    </row>
    <row r="27" spans="1:24">
      <c r="A27" s="13" t="s">
        <v>56</v>
      </c>
      <c r="B27" s="35" t="s">
        <v>57</v>
      </c>
      <c r="C27" s="36">
        <v>1</v>
      </c>
      <c r="D27" s="68">
        <f t="shared" si="18"/>
        <v>484.5736</v>
      </c>
      <c r="E27" s="29"/>
      <c r="F27" s="44" t="s">
        <v>71</v>
      </c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2"/>
      <c r="R27" s="29"/>
      <c r="S27" s="29"/>
      <c r="T27" s="29"/>
      <c r="U27" s="29"/>
      <c r="V27" s="29"/>
      <c r="W27" s="8"/>
      <c r="X27" s="69">
        <f t="shared" si="17"/>
        <v>484.5736</v>
      </c>
    </row>
    <row r="28" spans="1:24">
      <c r="A28" s="13" t="s">
        <v>58</v>
      </c>
      <c r="B28" s="35" t="s">
        <v>59</v>
      </c>
      <c r="C28" s="36">
        <v>1</v>
      </c>
      <c r="D28" s="68">
        <f t="shared" si="18"/>
        <v>1127.28</v>
      </c>
      <c r="E28" s="29"/>
      <c r="F28" s="3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8"/>
      <c r="X28" s="69">
        <f t="shared" si="17"/>
        <v>1127.28</v>
      </c>
    </row>
    <row r="29" spans="1:24">
      <c r="A29" s="46"/>
      <c r="B29" s="29"/>
      <c r="C29" s="29"/>
      <c r="D29" s="29"/>
      <c r="E29" s="29"/>
      <c r="F29" s="3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47" t="s">
        <v>60</v>
      </c>
      <c r="W29" s="155">
        <f>SUM(X19:X28)</f>
        <v>7639.0383999999985</v>
      </c>
      <c r="X29" s="156"/>
    </row>
    <row r="30" spans="1:24" ht="24.75" customHeight="1">
      <c r="A30" s="104" t="s">
        <v>72</v>
      </c>
      <c r="B30" s="125"/>
      <c r="C30" s="126"/>
      <c r="D30" s="127"/>
      <c r="E30" s="29"/>
      <c r="F30" s="3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48"/>
      <c r="W30" s="49"/>
      <c r="X30" s="50"/>
    </row>
    <row r="31" spans="1:24" ht="57" customHeight="1">
      <c r="A31" s="119" t="s">
        <v>73</v>
      </c>
      <c r="B31" s="120"/>
      <c r="C31" s="36">
        <v>15000</v>
      </c>
      <c r="D31" s="37">
        <v>1</v>
      </c>
      <c r="E31" s="29"/>
      <c r="F31" s="3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48"/>
      <c r="W31" s="70"/>
      <c r="X31" s="71">
        <f>C31*D31</f>
        <v>15000</v>
      </c>
    </row>
    <row r="32" spans="1:24">
      <c r="A32" s="123" t="s">
        <v>74</v>
      </c>
      <c r="B32" s="124"/>
      <c r="C32" s="124"/>
      <c r="D32" s="124"/>
      <c r="E32" s="29"/>
      <c r="F32" s="3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72"/>
      <c r="X32" s="73"/>
    </row>
    <row r="33" spans="1:24">
      <c r="A33" s="104" t="s">
        <v>75</v>
      </c>
      <c r="B33" s="105"/>
      <c r="C33" s="92">
        <f>C7*0.1</f>
        <v>130</v>
      </c>
      <c r="D33" s="37">
        <v>343</v>
      </c>
      <c r="E33" s="29"/>
      <c r="F33" s="3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74"/>
      <c r="X33" s="71">
        <f>C33*D33</f>
        <v>44590</v>
      </c>
    </row>
    <row r="34" spans="1:24">
      <c r="A34" s="104" t="s">
        <v>76</v>
      </c>
      <c r="B34" s="105"/>
      <c r="C34" s="92">
        <f>C33*0.05</f>
        <v>6.5</v>
      </c>
      <c r="D34" s="37">
        <f>D33*1.6</f>
        <v>548.80000000000007</v>
      </c>
      <c r="E34" s="29"/>
      <c r="F34" s="3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74"/>
      <c r="X34" s="69">
        <f>C34*D34</f>
        <v>3567.2000000000003</v>
      </c>
    </row>
    <row r="35" spans="1:24">
      <c r="A35" s="104" t="s">
        <v>77</v>
      </c>
      <c r="B35" s="105"/>
      <c r="C35" s="92">
        <f>C33*0.05</f>
        <v>6.5</v>
      </c>
      <c r="D35" s="37">
        <f>D33*0.2</f>
        <v>68.600000000000009</v>
      </c>
      <c r="E35" s="29"/>
      <c r="F35" s="3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74"/>
      <c r="X35" s="69">
        <f>C35*D35</f>
        <v>445.90000000000003</v>
      </c>
    </row>
    <row r="36" spans="1:24">
      <c r="A36" s="46"/>
      <c r="B36" s="29"/>
      <c r="C36" s="29"/>
      <c r="D36" s="29"/>
      <c r="E36" s="29"/>
      <c r="F36" s="3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47" t="s">
        <v>60</v>
      </c>
      <c r="W36" s="155">
        <f>SUM(X31, X33:X35)</f>
        <v>63603.1</v>
      </c>
      <c r="X36" s="156"/>
    </row>
    <row r="37" spans="1:24">
      <c r="A37" s="106" t="s">
        <v>78</v>
      </c>
      <c r="B37" s="107"/>
      <c r="C37" s="53" t="s">
        <v>79</v>
      </c>
      <c r="D37" s="53" t="s">
        <v>80</v>
      </c>
      <c r="E37" s="54"/>
      <c r="F37" s="3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72"/>
      <c r="X37" s="73"/>
    </row>
    <row r="38" spans="1:24">
      <c r="A38" s="104" t="s">
        <v>81</v>
      </c>
      <c r="B38" s="105"/>
      <c r="C38" s="92">
        <v>7154</v>
      </c>
      <c r="D38" s="37">
        <v>3.9</v>
      </c>
      <c r="E38" s="55"/>
      <c r="F38" s="3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74"/>
      <c r="X38" s="71">
        <f>((D38*C38)*9.45%)+(C38*D38)</f>
        <v>30537.206699999999</v>
      </c>
    </row>
    <row r="39" spans="1:24">
      <c r="A39" s="104" t="s">
        <v>82</v>
      </c>
      <c r="B39" s="105"/>
      <c r="C39" s="92">
        <v>15360</v>
      </c>
      <c r="D39" s="56">
        <v>5.94</v>
      </c>
      <c r="E39" s="57"/>
      <c r="F39" s="3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74"/>
      <c r="X39" s="69">
        <f>((D39*C39)*9.45%)+(C39*D39)</f>
        <v>99860.428800000009</v>
      </c>
    </row>
    <row r="40" spans="1:24">
      <c r="A40" s="104" t="s">
        <v>83</v>
      </c>
      <c r="B40" s="105"/>
      <c r="C40" s="92">
        <v>7154</v>
      </c>
      <c r="D40" s="56">
        <v>5.85</v>
      </c>
      <c r="E40" s="57"/>
      <c r="F40" s="3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45"/>
      <c r="W40" s="75"/>
      <c r="X40" s="69">
        <f>((D40*C40)*9.45%)+(C40*D40)</f>
        <v>45805.810049999993</v>
      </c>
    </row>
    <row r="41" spans="1:24">
      <c r="A41" s="58"/>
      <c r="B41" s="59"/>
      <c r="C41" s="59"/>
      <c r="D41" s="59"/>
      <c r="E41" s="59"/>
      <c r="F41" s="3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47" t="s">
        <v>60</v>
      </c>
      <c r="W41" s="155">
        <f>SUM(X38:X40)</f>
        <v>176203.44555</v>
      </c>
      <c r="X41" s="156"/>
    </row>
    <row r="42" spans="1:24" ht="37.5" customHeight="1">
      <c r="A42" s="97" t="s">
        <v>84</v>
      </c>
      <c r="B42" s="98"/>
      <c r="C42" s="98"/>
      <c r="D42" s="98"/>
      <c r="E42" s="98"/>
      <c r="F42" s="98"/>
      <c r="G42" s="98"/>
      <c r="H42" s="99"/>
      <c r="I42" s="60"/>
      <c r="J42" s="60"/>
      <c r="K42" s="60"/>
      <c r="L42" s="60"/>
      <c r="M42" s="60"/>
      <c r="N42" s="60"/>
      <c r="O42" s="60"/>
      <c r="P42" s="60"/>
      <c r="Q42" s="60"/>
      <c r="R42" s="61"/>
      <c r="S42" s="61"/>
      <c r="T42" s="62"/>
      <c r="U42" s="60"/>
      <c r="V42" s="63" t="s">
        <v>85</v>
      </c>
      <c r="W42" s="157">
        <f>SUM(W41,W36,W29,X16)</f>
        <v>5203164.6587500013</v>
      </c>
      <c r="X42" s="158"/>
    </row>
  </sheetData>
  <mergeCells count="43">
    <mergeCell ref="A42:H42"/>
    <mergeCell ref="W42:X42"/>
    <mergeCell ref="A37:B37"/>
    <mergeCell ref="A38:B38"/>
    <mergeCell ref="A39:B39"/>
    <mergeCell ref="A40:B40"/>
    <mergeCell ref="W41:X41"/>
    <mergeCell ref="A32:D32"/>
    <mergeCell ref="A33:B33"/>
    <mergeCell ref="A34:B34"/>
    <mergeCell ref="A35:B35"/>
    <mergeCell ref="W36:X36"/>
    <mergeCell ref="V16:W16"/>
    <mergeCell ref="A17:D17"/>
    <mergeCell ref="W29:X29"/>
    <mergeCell ref="A30:D30"/>
    <mergeCell ref="A31:B31"/>
    <mergeCell ref="R3:R4"/>
    <mergeCell ref="T3:T4"/>
    <mergeCell ref="U3:U4"/>
    <mergeCell ref="V3:V4"/>
    <mergeCell ref="X4:X5"/>
    <mergeCell ref="L3:L4"/>
    <mergeCell ref="M3:M4"/>
    <mergeCell ref="N3:N4"/>
    <mergeCell ref="P3:P4"/>
    <mergeCell ref="Q3:Q4"/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E3:E4"/>
    <mergeCell ref="F3:F4"/>
    <mergeCell ref="G3:G4"/>
    <mergeCell ref="H3:H4"/>
    <mergeCell ref="I3:I4"/>
    <mergeCell ref="J3:J4"/>
  </mergeCells>
  <pageMargins left="0.25" right="0.25" top="0.75" bottom="0.75" header="0.3" footer="0.3"/>
  <pageSetup paperSize="9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42"/>
  <sheetViews>
    <sheetView showGridLines="0" zoomScale="80" zoomScaleNormal="80" workbookViewId="0">
      <selection activeCell="I13" sqref="I13"/>
    </sheetView>
  </sheetViews>
  <sheetFormatPr defaultColWidth="0" defaultRowHeight="12.75"/>
  <cols>
    <col min="1" max="1" width="3.7109375" style="64" bestFit="1" customWidth="1"/>
    <col min="2" max="2" width="21.7109375" style="64" bestFit="1" customWidth="1"/>
    <col min="3" max="10" width="11.42578125" style="64" customWidth="1"/>
    <col min="11" max="11" width="15" style="64" bestFit="1" customWidth="1"/>
    <col min="12" max="14" width="11.42578125" style="64" customWidth="1"/>
    <col min="15" max="15" width="9.5703125" style="64" bestFit="1" customWidth="1"/>
    <col min="16" max="18" width="11.42578125" style="64" customWidth="1"/>
    <col min="19" max="19" width="9.5703125" style="64" bestFit="1" customWidth="1"/>
    <col min="20" max="22" width="11.42578125" style="64" customWidth="1"/>
    <col min="23" max="23" width="11.28515625" style="64" customWidth="1"/>
    <col min="24" max="24" width="13.5703125" style="64" bestFit="1" customWidth="1"/>
    <col min="25" max="25" width="9.140625" style="64" customWidth="1"/>
    <col min="26" max="16384" width="0" style="64" hidden="1"/>
  </cols>
  <sheetData>
    <row r="1" spans="1:24" ht="34.5" customHeight="1">
      <c r="A1" s="159" t="s">
        <v>87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1"/>
    </row>
    <row r="2" spans="1:24" ht="29.25" customHeight="1">
      <c r="A2" s="132" t="s">
        <v>1</v>
      </c>
      <c r="B2" s="135" t="s">
        <v>2</v>
      </c>
      <c r="C2" s="162" t="s">
        <v>3</v>
      </c>
      <c r="D2" s="163"/>
      <c r="E2" s="163"/>
      <c r="F2" s="163"/>
      <c r="G2" s="163"/>
      <c r="H2" s="163"/>
      <c r="I2" s="163"/>
      <c r="J2" s="163"/>
      <c r="K2" s="164"/>
      <c r="L2" s="165" t="s">
        <v>4</v>
      </c>
      <c r="M2" s="166"/>
      <c r="N2" s="166"/>
      <c r="O2" s="167"/>
      <c r="P2" s="168" t="s">
        <v>5</v>
      </c>
      <c r="Q2" s="169"/>
      <c r="R2" s="169"/>
      <c r="S2" s="170"/>
      <c r="T2" s="171" t="s">
        <v>6</v>
      </c>
      <c r="U2" s="172"/>
      <c r="V2" s="172"/>
      <c r="W2" s="173"/>
      <c r="X2" s="174" t="s">
        <v>7</v>
      </c>
    </row>
    <row r="3" spans="1:24">
      <c r="A3" s="132"/>
      <c r="B3" s="135"/>
      <c r="C3" s="110" t="s">
        <v>8</v>
      </c>
      <c r="D3" s="114" t="s">
        <v>9</v>
      </c>
      <c r="E3" s="110" t="s">
        <v>8</v>
      </c>
      <c r="F3" s="114" t="s">
        <v>10</v>
      </c>
      <c r="G3" s="110" t="s">
        <v>8</v>
      </c>
      <c r="H3" s="114" t="s">
        <v>11</v>
      </c>
      <c r="I3" s="110" t="s">
        <v>8</v>
      </c>
      <c r="J3" s="114" t="s">
        <v>12</v>
      </c>
      <c r="K3" s="2" t="s">
        <v>13</v>
      </c>
      <c r="L3" s="110" t="s">
        <v>8</v>
      </c>
      <c r="M3" s="108" t="s">
        <v>9</v>
      </c>
      <c r="N3" s="108" t="s">
        <v>10</v>
      </c>
      <c r="O3" s="2" t="s">
        <v>13</v>
      </c>
      <c r="P3" s="110" t="s">
        <v>8</v>
      </c>
      <c r="Q3" s="151" t="s">
        <v>9</v>
      </c>
      <c r="R3" s="151" t="s">
        <v>10</v>
      </c>
      <c r="S3" s="2" t="s">
        <v>13</v>
      </c>
      <c r="T3" s="110" t="s">
        <v>8</v>
      </c>
      <c r="U3" s="112" t="s">
        <v>9</v>
      </c>
      <c r="V3" s="112" t="s">
        <v>10</v>
      </c>
      <c r="W3" s="2" t="s">
        <v>13</v>
      </c>
      <c r="X3" s="150"/>
    </row>
    <row r="4" spans="1:24" ht="66.75" customHeight="1">
      <c r="A4" s="132"/>
      <c r="B4" s="135"/>
      <c r="C4" s="111"/>
      <c r="D4" s="115"/>
      <c r="E4" s="111"/>
      <c r="F4" s="115"/>
      <c r="G4" s="111"/>
      <c r="H4" s="115"/>
      <c r="I4" s="111"/>
      <c r="J4" s="115"/>
      <c r="K4" s="3" t="s">
        <v>14</v>
      </c>
      <c r="L4" s="111"/>
      <c r="M4" s="109"/>
      <c r="N4" s="109"/>
      <c r="O4" s="3" t="s">
        <v>15</v>
      </c>
      <c r="P4" s="111"/>
      <c r="Q4" s="152"/>
      <c r="R4" s="152"/>
      <c r="S4" s="3" t="s">
        <v>16</v>
      </c>
      <c r="T4" s="111"/>
      <c r="U4" s="113"/>
      <c r="V4" s="113"/>
      <c r="W4" s="3" t="s">
        <v>17</v>
      </c>
      <c r="X4" s="153" t="s">
        <v>18</v>
      </c>
    </row>
    <row r="5" spans="1:24">
      <c r="A5" s="133"/>
      <c r="B5" s="136"/>
      <c r="C5" s="4" t="s">
        <v>19</v>
      </c>
      <c r="D5" s="5" t="s">
        <v>20</v>
      </c>
      <c r="E5" s="4" t="s">
        <v>21</v>
      </c>
      <c r="F5" s="5" t="s">
        <v>22</v>
      </c>
      <c r="G5" s="4" t="s">
        <v>23</v>
      </c>
      <c r="H5" s="5" t="s">
        <v>24</v>
      </c>
      <c r="I5" s="4" t="s">
        <v>25</v>
      </c>
      <c r="J5" s="5" t="s">
        <v>26</v>
      </c>
      <c r="K5" s="2" t="s">
        <v>27</v>
      </c>
      <c r="L5" s="4" t="s">
        <v>28</v>
      </c>
      <c r="M5" s="6" t="s">
        <v>29</v>
      </c>
      <c r="N5" s="7" t="s">
        <v>30</v>
      </c>
      <c r="O5" s="8" t="s">
        <v>31</v>
      </c>
      <c r="P5" s="9" t="s">
        <v>32</v>
      </c>
      <c r="Q5" s="10" t="s">
        <v>33</v>
      </c>
      <c r="R5" s="11" t="s">
        <v>34</v>
      </c>
      <c r="S5" s="8" t="s">
        <v>35</v>
      </c>
      <c r="T5" s="4" t="s">
        <v>36</v>
      </c>
      <c r="U5" s="12" t="s">
        <v>37</v>
      </c>
      <c r="V5" s="12" t="s">
        <v>38</v>
      </c>
      <c r="W5" s="8" t="s">
        <v>39</v>
      </c>
      <c r="X5" s="154"/>
    </row>
    <row r="6" spans="1:24">
      <c r="A6" s="13" t="s">
        <v>40</v>
      </c>
      <c r="B6" s="14" t="s">
        <v>41</v>
      </c>
      <c r="C6" s="93">
        <v>24</v>
      </c>
      <c r="D6" s="15">
        <v>2173</v>
      </c>
      <c r="E6" s="93">
        <f>C6*0.05</f>
        <v>1.2000000000000002</v>
      </c>
      <c r="F6" s="15">
        <f>D6*0.2</f>
        <v>434.6</v>
      </c>
      <c r="G6" s="93">
        <f>C6*0.05</f>
        <v>1.2000000000000002</v>
      </c>
      <c r="H6" s="15">
        <f>D6*0.8</f>
        <v>1738.4</v>
      </c>
      <c r="I6" s="92">
        <f>C6*0.05</f>
        <v>1.2000000000000002</v>
      </c>
      <c r="J6" s="15">
        <f>H6*0.2</f>
        <v>347.68000000000006</v>
      </c>
      <c r="K6" s="16">
        <f t="shared" ref="K6:K15" si="0">(C6*D6)+(E6*F6)+(G6*H6)+(I6*J6)</f>
        <v>55176.815999999999</v>
      </c>
      <c r="L6" s="80">
        <v>1</v>
      </c>
      <c r="M6" s="17">
        <f>D6*0.87</f>
        <v>1890.51</v>
      </c>
      <c r="N6" s="17">
        <f>M6*0.2</f>
        <v>378.10200000000003</v>
      </c>
      <c r="O6" s="18">
        <f t="shared" ref="O6:O15" si="1">(L6*M6)+N6</f>
        <v>2268.6120000000001</v>
      </c>
      <c r="P6" s="80">
        <v>1</v>
      </c>
      <c r="Q6" s="19">
        <f>D6*0.83</f>
        <v>1803.59</v>
      </c>
      <c r="R6" s="20">
        <f>Q6*0.2</f>
        <v>360.71800000000002</v>
      </c>
      <c r="S6" s="18">
        <f t="shared" ref="S6:S15" si="2">(P6*Q6)+R6</f>
        <v>2164.308</v>
      </c>
      <c r="T6" s="80">
        <v>1</v>
      </c>
      <c r="U6" s="21">
        <f>D6*0.73</f>
        <v>1586.29</v>
      </c>
      <c r="V6" s="21">
        <f>U6*0.2</f>
        <v>317.25800000000004</v>
      </c>
      <c r="W6" s="22">
        <f t="shared" ref="W6:W15" si="3">(T6*U6)+V6</f>
        <v>1903.548</v>
      </c>
      <c r="X6" s="23">
        <f t="shared" ref="X6:X15" si="4">K6+O6+S6+W6</f>
        <v>61513.284</v>
      </c>
    </row>
    <row r="7" spans="1:24">
      <c r="A7" s="13" t="s">
        <v>42</v>
      </c>
      <c r="B7" s="14" t="s">
        <v>43</v>
      </c>
      <c r="C7" s="93">
        <v>3700</v>
      </c>
      <c r="D7" s="15">
        <v>2200</v>
      </c>
      <c r="E7" s="93">
        <f>C7*0.02</f>
        <v>74</v>
      </c>
      <c r="F7" s="15">
        <f t="shared" ref="F7:F15" si="5">D7*0.2</f>
        <v>440</v>
      </c>
      <c r="G7" s="93">
        <f>C7*0.02</f>
        <v>74</v>
      </c>
      <c r="H7" s="15">
        <f t="shared" ref="H7:H15" si="6">D7*0.8</f>
        <v>1760</v>
      </c>
      <c r="I7" s="92">
        <f>G7*0.1</f>
        <v>7.4</v>
      </c>
      <c r="J7" s="15">
        <f t="shared" ref="J7:J15" si="7">H7*0.2</f>
        <v>352</v>
      </c>
      <c r="K7" s="16">
        <f t="shared" si="0"/>
        <v>8305404.7999999998</v>
      </c>
      <c r="L7" s="80">
        <v>1</v>
      </c>
      <c r="M7" s="17">
        <f t="shared" ref="M7:M15" si="8">D7*0.87</f>
        <v>1914</v>
      </c>
      <c r="N7" s="17">
        <f t="shared" ref="N7:N15" si="9">M7*0.2</f>
        <v>382.8</v>
      </c>
      <c r="O7" s="18">
        <f t="shared" si="1"/>
        <v>2296.8000000000002</v>
      </c>
      <c r="P7" s="80">
        <v>1</v>
      </c>
      <c r="Q7" s="19">
        <f t="shared" ref="Q7:Q15" si="10">D7*0.83</f>
        <v>1826</v>
      </c>
      <c r="R7" s="20">
        <f t="shared" ref="R7:R15" si="11">Q7*0.2</f>
        <v>365.20000000000005</v>
      </c>
      <c r="S7" s="18">
        <f t="shared" si="2"/>
        <v>2191.1999999999998</v>
      </c>
      <c r="T7" s="80">
        <v>1</v>
      </c>
      <c r="U7" s="21">
        <f t="shared" ref="U7:U15" si="12">D7*0.73</f>
        <v>1606</v>
      </c>
      <c r="V7" s="21">
        <f t="shared" ref="V7:V15" si="13">U7*0.2</f>
        <v>321.20000000000005</v>
      </c>
      <c r="W7" s="22">
        <f t="shared" si="3"/>
        <v>1927.2</v>
      </c>
      <c r="X7" s="23">
        <f t="shared" si="4"/>
        <v>8311820</v>
      </c>
    </row>
    <row r="8" spans="1:24">
      <c r="A8" s="13" t="s">
        <v>44</v>
      </c>
      <c r="B8" s="14" t="s">
        <v>45</v>
      </c>
      <c r="C8" s="93">
        <v>24</v>
      </c>
      <c r="D8" s="15">
        <v>1374</v>
      </c>
      <c r="E8" s="93">
        <f t="shared" ref="E7:E15" si="14">C8*0.05</f>
        <v>1.2000000000000002</v>
      </c>
      <c r="F8" s="15">
        <f t="shared" si="5"/>
        <v>274.8</v>
      </c>
      <c r="G8" s="93">
        <f t="shared" ref="G7:G15" si="15">C8*0.05</f>
        <v>1.2000000000000002</v>
      </c>
      <c r="H8" s="15">
        <f t="shared" si="6"/>
        <v>1099.2</v>
      </c>
      <c r="I8" s="92">
        <f t="shared" ref="I7:I15" si="16">C8*0.05</f>
        <v>1.2000000000000002</v>
      </c>
      <c r="J8" s="15">
        <f t="shared" si="7"/>
        <v>219.84000000000003</v>
      </c>
      <c r="K8" s="16">
        <f t="shared" si="0"/>
        <v>34888.608</v>
      </c>
      <c r="L8" s="80">
        <v>1</v>
      </c>
      <c r="M8" s="17">
        <f t="shared" si="8"/>
        <v>1195.3799999999999</v>
      </c>
      <c r="N8" s="17">
        <f t="shared" si="9"/>
        <v>239.07599999999999</v>
      </c>
      <c r="O8" s="18">
        <f t="shared" si="1"/>
        <v>1434.4559999999999</v>
      </c>
      <c r="P8" s="80">
        <v>1</v>
      </c>
      <c r="Q8" s="19">
        <f t="shared" si="10"/>
        <v>1140.4199999999998</v>
      </c>
      <c r="R8" s="20">
        <f t="shared" si="11"/>
        <v>228.08399999999997</v>
      </c>
      <c r="S8" s="18">
        <f t="shared" si="2"/>
        <v>1368.5039999999999</v>
      </c>
      <c r="T8" s="80">
        <v>1</v>
      </c>
      <c r="U8" s="21">
        <f t="shared" si="12"/>
        <v>1003.02</v>
      </c>
      <c r="V8" s="21">
        <f t="shared" si="13"/>
        <v>200.60400000000001</v>
      </c>
      <c r="W8" s="22">
        <f t="shared" si="3"/>
        <v>1203.624</v>
      </c>
      <c r="X8" s="23">
        <f t="shared" si="4"/>
        <v>38895.192000000003</v>
      </c>
    </row>
    <row r="9" spans="1:24">
      <c r="A9" s="13" t="s">
        <v>46</v>
      </c>
      <c r="B9" s="14" t="s">
        <v>47</v>
      </c>
      <c r="C9" s="93">
        <v>24</v>
      </c>
      <c r="D9" s="15">
        <v>814.32</v>
      </c>
      <c r="E9" s="93">
        <f t="shared" si="14"/>
        <v>1.2000000000000002</v>
      </c>
      <c r="F9" s="15">
        <f t="shared" si="5"/>
        <v>162.86400000000003</v>
      </c>
      <c r="G9" s="93">
        <f t="shared" si="15"/>
        <v>1.2000000000000002</v>
      </c>
      <c r="H9" s="15">
        <f t="shared" si="6"/>
        <v>651.45600000000013</v>
      </c>
      <c r="I9" s="92">
        <f t="shared" si="16"/>
        <v>1.2000000000000002</v>
      </c>
      <c r="J9" s="15">
        <f t="shared" si="7"/>
        <v>130.29120000000003</v>
      </c>
      <c r="K9" s="16">
        <f t="shared" si="0"/>
        <v>20677.213440000003</v>
      </c>
      <c r="L9" s="80">
        <v>1</v>
      </c>
      <c r="M9" s="17">
        <f t="shared" si="8"/>
        <v>708.45839999999998</v>
      </c>
      <c r="N9" s="17">
        <f t="shared" si="9"/>
        <v>141.69167999999999</v>
      </c>
      <c r="O9" s="18">
        <f t="shared" si="1"/>
        <v>850.15008</v>
      </c>
      <c r="P9" s="80">
        <v>1</v>
      </c>
      <c r="Q9" s="19">
        <f t="shared" si="10"/>
        <v>675.88559999999995</v>
      </c>
      <c r="R9" s="20">
        <f t="shared" si="11"/>
        <v>135.17712</v>
      </c>
      <c r="S9" s="18">
        <f t="shared" si="2"/>
        <v>811.0627199999999</v>
      </c>
      <c r="T9" s="80">
        <v>1</v>
      </c>
      <c r="U9" s="21">
        <f t="shared" si="12"/>
        <v>594.45360000000005</v>
      </c>
      <c r="V9" s="21">
        <f t="shared" si="13"/>
        <v>118.89072000000002</v>
      </c>
      <c r="W9" s="22">
        <f t="shared" si="3"/>
        <v>713.34432000000004</v>
      </c>
      <c r="X9" s="23">
        <f t="shared" si="4"/>
        <v>23051.770560000001</v>
      </c>
    </row>
    <row r="10" spans="1:24">
      <c r="A10" s="13" t="s">
        <v>48</v>
      </c>
      <c r="B10" s="14" t="s">
        <v>49</v>
      </c>
      <c r="C10" s="93">
        <v>24</v>
      </c>
      <c r="D10" s="15">
        <v>432.32</v>
      </c>
      <c r="E10" s="93">
        <f t="shared" si="14"/>
        <v>1.2000000000000002</v>
      </c>
      <c r="F10" s="15">
        <f t="shared" si="5"/>
        <v>86.463999999999999</v>
      </c>
      <c r="G10" s="93">
        <f t="shared" si="15"/>
        <v>1.2000000000000002</v>
      </c>
      <c r="H10" s="15">
        <f t="shared" si="6"/>
        <v>345.85599999999999</v>
      </c>
      <c r="I10" s="92">
        <f t="shared" si="16"/>
        <v>1.2000000000000002</v>
      </c>
      <c r="J10" s="15">
        <f t="shared" si="7"/>
        <v>69.171199999999999</v>
      </c>
      <c r="K10" s="16">
        <f t="shared" si="0"/>
        <v>10977.469440000001</v>
      </c>
      <c r="L10" s="80">
        <v>1</v>
      </c>
      <c r="M10" s="17">
        <f t="shared" si="8"/>
        <v>376.11840000000001</v>
      </c>
      <c r="N10" s="17">
        <f t="shared" si="9"/>
        <v>75.223680000000002</v>
      </c>
      <c r="O10" s="18">
        <f t="shared" si="1"/>
        <v>451.34208000000001</v>
      </c>
      <c r="P10" s="80">
        <v>1</v>
      </c>
      <c r="Q10" s="19">
        <f t="shared" si="10"/>
        <v>358.82559999999995</v>
      </c>
      <c r="R10" s="20">
        <f t="shared" si="11"/>
        <v>71.765119999999996</v>
      </c>
      <c r="S10" s="18">
        <f t="shared" si="2"/>
        <v>430.59071999999992</v>
      </c>
      <c r="T10" s="80">
        <v>1</v>
      </c>
      <c r="U10" s="21">
        <f t="shared" si="12"/>
        <v>315.59359999999998</v>
      </c>
      <c r="V10" s="21">
        <f t="shared" si="13"/>
        <v>63.118719999999996</v>
      </c>
      <c r="W10" s="22">
        <f t="shared" si="3"/>
        <v>378.71231999999998</v>
      </c>
      <c r="X10" s="23">
        <f t="shared" si="4"/>
        <v>12238.114560000002</v>
      </c>
    </row>
    <row r="11" spans="1:24">
      <c r="A11" s="13" t="s">
        <v>50</v>
      </c>
      <c r="B11" s="14" t="s">
        <v>51</v>
      </c>
      <c r="C11" s="93">
        <v>12</v>
      </c>
      <c r="D11" s="15">
        <v>921.02</v>
      </c>
      <c r="E11" s="93">
        <f t="shared" si="14"/>
        <v>0.60000000000000009</v>
      </c>
      <c r="F11" s="15">
        <f t="shared" si="5"/>
        <v>184.20400000000001</v>
      </c>
      <c r="G11" s="93">
        <f t="shared" si="15"/>
        <v>0.60000000000000009</v>
      </c>
      <c r="H11" s="15">
        <f t="shared" si="6"/>
        <v>736.81600000000003</v>
      </c>
      <c r="I11" s="92">
        <f t="shared" si="16"/>
        <v>0.60000000000000009</v>
      </c>
      <c r="J11" s="15">
        <f t="shared" si="7"/>
        <v>147.36320000000001</v>
      </c>
      <c r="K11" s="16">
        <f t="shared" si="0"/>
        <v>11693.269919999999</v>
      </c>
      <c r="L11" s="80">
        <v>1</v>
      </c>
      <c r="M11" s="17">
        <f t="shared" si="8"/>
        <v>801.28739999999993</v>
      </c>
      <c r="N11" s="17">
        <f t="shared" si="9"/>
        <v>160.25747999999999</v>
      </c>
      <c r="O11" s="18">
        <f t="shared" si="1"/>
        <v>961.54487999999992</v>
      </c>
      <c r="P11" s="80">
        <v>1</v>
      </c>
      <c r="Q11" s="19">
        <f t="shared" si="10"/>
        <v>764.44659999999999</v>
      </c>
      <c r="R11" s="20">
        <f t="shared" si="11"/>
        <v>152.88932</v>
      </c>
      <c r="S11" s="18">
        <f t="shared" si="2"/>
        <v>917.33591999999999</v>
      </c>
      <c r="T11" s="80">
        <v>1</v>
      </c>
      <c r="U11" s="21">
        <f t="shared" si="12"/>
        <v>672.34460000000001</v>
      </c>
      <c r="V11" s="21">
        <f t="shared" si="13"/>
        <v>134.46892</v>
      </c>
      <c r="W11" s="22">
        <f t="shared" si="3"/>
        <v>806.81352000000004</v>
      </c>
      <c r="X11" s="23">
        <f t="shared" si="4"/>
        <v>14378.964239999998</v>
      </c>
    </row>
    <row r="12" spans="1:24">
      <c r="A12" s="13" t="s">
        <v>52</v>
      </c>
      <c r="B12" s="14" t="s">
        <v>53</v>
      </c>
      <c r="C12" s="93">
        <v>6650</v>
      </c>
      <c r="D12" s="15">
        <v>560.66999999999996</v>
      </c>
      <c r="E12" s="93">
        <f>C12*0.02</f>
        <v>133</v>
      </c>
      <c r="F12" s="15">
        <f t="shared" si="5"/>
        <v>112.134</v>
      </c>
      <c r="G12" s="93">
        <f>C12*0.02</f>
        <v>133</v>
      </c>
      <c r="H12" s="15">
        <f t="shared" si="6"/>
        <v>448.536</v>
      </c>
      <c r="I12" s="92">
        <f>G12*0.1</f>
        <v>13.3</v>
      </c>
      <c r="J12" s="15">
        <f t="shared" si="7"/>
        <v>89.7072</v>
      </c>
      <c r="K12" s="16">
        <f t="shared" si="0"/>
        <v>3804217.7157600001</v>
      </c>
      <c r="L12" s="80">
        <v>1</v>
      </c>
      <c r="M12" s="17">
        <f t="shared" si="8"/>
        <v>487.78289999999998</v>
      </c>
      <c r="N12" s="17">
        <f t="shared" si="9"/>
        <v>97.556579999999997</v>
      </c>
      <c r="O12" s="18">
        <f t="shared" si="1"/>
        <v>585.33947999999998</v>
      </c>
      <c r="P12" s="80">
        <v>1</v>
      </c>
      <c r="Q12" s="19">
        <f t="shared" si="10"/>
        <v>465.35609999999997</v>
      </c>
      <c r="R12" s="20">
        <f t="shared" si="11"/>
        <v>93.071219999999997</v>
      </c>
      <c r="S12" s="18">
        <f t="shared" si="2"/>
        <v>558.42732000000001</v>
      </c>
      <c r="T12" s="80">
        <v>1</v>
      </c>
      <c r="U12" s="21">
        <f t="shared" si="12"/>
        <v>409.28909999999996</v>
      </c>
      <c r="V12" s="21">
        <f t="shared" si="13"/>
        <v>81.857820000000004</v>
      </c>
      <c r="W12" s="22">
        <f t="shared" si="3"/>
        <v>491.14691999999997</v>
      </c>
      <c r="X12" s="23">
        <f t="shared" si="4"/>
        <v>3805852.6294800001</v>
      </c>
    </row>
    <row r="13" spans="1:24">
      <c r="A13" s="13" t="s">
        <v>54</v>
      </c>
      <c r="B13" s="14" t="s">
        <v>55</v>
      </c>
      <c r="C13" s="93">
        <v>24</v>
      </c>
      <c r="D13" s="15">
        <v>398.76</v>
      </c>
      <c r="E13" s="93">
        <f t="shared" si="14"/>
        <v>1.2000000000000002</v>
      </c>
      <c r="F13" s="15">
        <f t="shared" si="5"/>
        <v>79.75200000000001</v>
      </c>
      <c r="G13" s="93">
        <f t="shared" si="15"/>
        <v>1.2000000000000002</v>
      </c>
      <c r="H13" s="15">
        <f t="shared" si="6"/>
        <v>319.00800000000004</v>
      </c>
      <c r="I13" s="92">
        <f t="shared" si="16"/>
        <v>1.2000000000000002</v>
      </c>
      <c r="J13" s="15">
        <f t="shared" si="7"/>
        <v>63.801600000000008</v>
      </c>
      <c r="K13" s="16">
        <f t="shared" si="0"/>
        <v>10125.313920000001</v>
      </c>
      <c r="L13" s="80">
        <v>1</v>
      </c>
      <c r="M13" s="17">
        <f t="shared" si="8"/>
        <v>346.9212</v>
      </c>
      <c r="N13" s="17">
        <f t="shared" si="9"/>
        <v>69.384240000000005</v>
      </c>
      <c r="O13" s="18">
        <f t="shared" si="1"/>
        <v>416.30543999999998</v>
      </c>
      <c r="P13" s="80">
        <v>1</v>
      </c>
      <c r="Q13" s="19">
        <f t="shared" si="10"/>
        <v>330.9708</v>
      </c>
      <c r="R13" s="20">
        <f t="shared" si="11"/>
        <v>66.194159999999997</v>
      </c>
      <c r="S13" s="18">
        <f t="shared" si="2"/>
        <v>397.16496000000001</v>
      </c>
      <c r="T13" s="80">
        <v>1</v>
      </c>
      <c r="U13" s="21">
        <f t="shared" si="12"/>
        <v>291.09479999999996</v>
      </c>
      <c r="V13" s="21">
        <f t="shared" si="13"/>
        <v>58.218959999999996</v>
      </c>
      <c r="W13" s="22">
        <f t="shared" si="3"/>
        <v>349.31375999999995</v>
      </c>
      <c r="X13" s="23">
        <f t="shared" si="4"/>
        <v>11288.09808</v>
      </c>
    </row>
    <row r="14" spans="1:24">
      <c r="A14" s="13" t="s">
        <v>56</v>
      </c>
      <c r="B14" s="14" t="s">
        <v>57</v>
      </c>
      <c r="C14" s="93">
        <v>12</v>
      </c>
      <c r="D14" s="15">
        <v>507.33</v>
      </c>
      <c r="E14" s="93">
        <f t="shared" si="14"/>
        <v>0.60000000000000009</v>
      </c>
      <c r="F14" s="15">
        <f t="shared" si="5"/>
        <v>101.46600000000001</v>
      </c>
      <c r="G14" s="93">
        <f t="shared" si="15"/>
        <v>0.60000000000000009</v>
      </c>
      <c r="H14" s="15">
        <f t="shared" si="6"/>
        <v>405.86400000000003</v>
      </c>
      <c r="I14" s="92">
        <f t="shared" si="16"/>
        <v>0.60000000000000009</v>
      </c>
      <c r="J14" s="15">
        <f t="shared" si="7"/>
        <v>81.172800000000009</v>
      </c>
      <c r="K14" s="16">
        <f t="shared" si="0"/>
        <v>6441.0616799999998</v>
      </c>
      <c r="L14" s="80">
        <v>1</v>
      </c>
      <c r="M14" s="17">
        <f t="shared" si="8"/>
        <v>441.37709999999998</v>
      </c>
      <c r="N14" s="17">
        <f t="shared" si="9"/>
        <v>88.275419999999997</v>
      </c>
      <c r="O14" s="18">
        <f t="shared" si="1"/>
        <v>529.65251999999998</v>
      </c>
      <c r="P14" s="80">
        <v>1</v>
      </c>
      <c r="Q14" s="19">
        <f t="shared" si="10"/>
        <v>421.08389999999997</v>
      </c>
      <c r="R14" s="20">
        <f t="shared" si="11"/>
        <v>84.21678</v>
      </c>
      <c r="S14" s="18">
        <f t="shared" si="2"/>
        <v>505.30067999999994</v>
      </c>
      <c r="T14" s="80">
        <v>1</v>
      </c>
      <c r="U14" s="21">
        <f t="shared" si="12"/>
        <v>370.35089999999997</v>
      </c>
      <c r="V14" s="21">
        <f t="shared" si="13"/>
        <v>74.070179999999993</v>
      </c>
      <c r="W14" s="22">
        <f t="shared" si="3"/>
        <v>444.42107999999996</v>
      </c>
      <c r="X14" s="23">
        <f t="shared" si="4"/>
        <v>7920.4359599999998</v>
      </c>
    </row>
    <row r="15" spans="1:24">
      <c r="A15" s="13" t="s">
        <v>58</v>
      </c>
      <c r="B15" s="14" t="s">
        <v>59</v>
      </c>
      <c r="C15" s="93">
        <v>12</v>
      </c>
      <c r="D15" s="15">
        <v>2013</v>
      </c>
      <c r="E15" s="93">
        <f t="shared" si="14"/>
        <v>0.60000000000000009</v>
      </c>
      <c r="F15" s="15">
        <f t="shared" si="5"/>
        <v>402.6</v>
      </c>
      <c r="G15" s="93">
        <f t="shared" si="15"/>
        <v>0.60000000000000009</v>
      </c>
      <c r="H15" s="15">
        <f t="shared" si="6"/>
        <v>1610.4</v>
      </c>
      <c r="I15" s="92">
        <f t="shared" si="16"/>
        <v>0.60000000000000009</v>
      </c>
      <c r="J15" s="15">
        <f t="shared" si="7"/>
        <v>322.08000000000004</v>
      </c>
      <c r="K15" s="16">
        <f t="shared" si="0"/>
        <v>25557.048000000003</v>
      </c>
      <c r="L15" s="80">
        <v>1</v>
      </c>
      <c r="M15" s="17">
        <f t="shared" si="8"/>
        <v>1751.31</v>
      </c>
      <c r="N15" s="17">
        <f t="shared" si="9"/>
        <v>350.262</v>
      </c>
      <c r="O15" s="18">
        <f t="shared" si="1"/>
        <v>2101.5720000000001</v>
      </c>
      <c r="P15" s="80">
        <v>1</v>
      </c>
      <c r="Q15" s="19">
        <f t="shared" si="10"/>
        <v>1670.79</v>
      </c>
      <c r="R15" s="20">
        <f t="shared" si="11"/>
        <v>334.15800000000002</v>
      </c>
      <c r="S15" s="18">
        <f t="shared" si="2"/>
        <v>2004.9479999999999</v>
      </c>
      <c r="T15" s="80">
        <v>1</v>
      </c>
      <c r="U15" s="21">
        <f t="shared" si="12"/>
        <v>1469.49</v>
      </c>
      <c r="V15" s="21">
        <f t="shared" si="13"/>
        <v>293.89800000000002</v>
      </c>
      <c r="W15" s="22">
        <f t="shared" si="3"/>
        <v>1763.3879999999999</v>
      </c>
      <c r="X15" s="23">
        <f t="shared" si="4"/>
        <v>31426.956000000002</v>
      </c>
    </row>
    <row r="16" spans="1:24">
      <c r="A16" s="24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6"/>
      <c r="N16" s="26"/>
      <c r="O16" s="25"/>
      <c r="P16" s="25"/>
      <c r="Q16" s="26"/>
      <c r="R16" s="26"/>
      <c r="S16" s="25"/>
      <c r="T16" s="25"/>
      <c r="U16" s="25"/>
      <c r="V16" s="121" t="s">
        <v>60</v>
      </c>
      <c r="W16" s="122"/>
      <c r="X16" s="27">
        <f>SUM(X6:X15)</f>
        <v>12318385.444880001</v>
      </c>
    </row>
    <row r="17" spans="1:24">
      <c r="A17" s="116" t="s">
        <v>61</v>
      </c>
      <c r="B17" s="117"/>
      <c r="C17" s="117"/>
      <c r="D17" s="118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8"/>
      <c r="X17" s="30"/>
    </row>
    <row r="18" spans="1:24">
      <c r="A18" s="28"/>
      <c r="B18" s="31"/>
      <c r="C18" s="32" t="s">
        <v>62</v>
      </c>
      <c r="D18" s="32" t="s">
        <v>63</v>
      </c>
      <c r="E18" s="29"/>
      <c r="F18" s="33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8"/>
      <c r="X18" s="34"/>
    </row>
    <row r="19" spans="1:24">
      <c r="A19" s="13" t="s">
        <v>40</v>
      </c>
      <c r="B19" s="35" t="s">
        <v>64</v>
      </c>
      <c r="C19" s="36">
        <v>1</v>
      </c>
      <c r="D19" s="65">
        <f>H6*0.7</f>
        <v>1216.8799999999999</v>
      </c>
      <c r="E19" s="29"/>
      <c r="F19" s="38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8"/>
      <c r="X19" s="23">
        <f t="shared" ref="X19:X28" si="17">C19*D19</f>
        <v>1216.8799999999999</v>
      </c>
    </row>
    <row r="20" spans="1:24">
      <c r="A20" s="13" t="s">
        <v>42</v>
      </c>
      <c r="B20" s="35" t="s">
        <v>65</v>
      </c>
      <c r="C20" s="36">
        <v>1</v>
      </c>
      <c r="D20" s="65">
        <f t="shared" ref="D20:D28" si="18">H7*0.7</f>
        <v>1232</v>
      </c>
      <c r="E20" s="29"/>
      <c r="F20" s="38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8"/>
      <c r="X20" s="23">
        <f t="shared" si="17"/>
        <v>1232</v>
      </c>
    </row>
    <row r="21" spans="1:24">
      <c r="A21" s="13" t="s">
        <v>44</v>
      </c>
      <c r="B21" s="35" t="s">
        <v>45</v>
      </c>
      <c r="C21" s="36">
        <v>1</v>
      </c>
      <c r="D21" s="65">
        <f t="shared" si="18"/>
        <v>769.43999999999994</v>
      </c>
      <c r="E21" s="29"/>
      <c r="F21" s="38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8"/>
      <c r="X21" s="23">
        <f t="shared" si="17"/>
        <v>769.43999999999994</v>
      </c>
    </row>
    <row r="22" spans="1:24">
      <c r="A22" s="13" t="s">
        <v>46</v>
      </c>
      <c r="B22" s="35" t="s">
        <v>66</v>
      </c>
      <c r="C22" s="36">
        <v>1</v>
      </c>
      <c r="D22" s="65">
        <f t="shared" si="18"/>
        <v>456.01920000000007</v>
      </c>
      <c r="E22" s="29"/>
      <c r="F22" s="3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8"/>
      <c r="X22" s="23">
        <f t="shared" si="17"/>
        <v>456.01920000000007</v>
      </c>
    </row>
    <row r="23" spans="1:24">
      <c r="A23" s="13" t="s">
        <v>48</v>
      </c>
      <c r="B23" s="35" t="s">
        <v>49</v>
      </c>
      <c r="C23" s="36">
        <v>1</v>
      </c>
      <c r="D23" s="65">
        <f t="shared" si="18"/>
        <v>242.09919999999997</v>
      </c>
      <c r="E23" s="29"/>
      <c r="F23" s="3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8"/>
      <c r="X23" s="23">
        <f t="shared" si="17"/>
        <v>242.09919999999997</v>
      </c>
    </row>
    <row r="24" spans="1:24">
      <c r="A24" s="13" t="s">
        <v>50</v>
      </c>
      <c r="B24" s="35" t="s">
        <v>51</v>
      </c>
      <c r="C24" s="36">
        <v>1</v>
      </c>
      <c r="D24" s="65">
        <f t="shared" si="18"/>
        <v>515.77120000000002</v>
      </c>
      <c r="E24" s="29"/>
      <c r="F24" s="40" t="s">
        <v>67</v>
      </c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2"/>
      <c r="R24" s="29"/>
      <c r="S24" s="29"/>
      <c r="T24" s="29"/>
      <c r="U24" s="29"/>
      <c r="V24" s="29"/>
      <c r="W24" s="8"/>
      <c r="X24" s="23">
        <f t="shared" si="17"/>
        <v>515.77120000000002</v>
      </c>
    </row>
    <row r="25" spans="1:24">
      <c r="A25" s="13" t="s">
        <v>52</v>
      </c>
      <c r="B25" s="35" t="s">
        <v>68</v>
      </c>
      <c r="C25" s="36">
        <v>1</v>
      </c>
      <c r="D25" s="65">
        <f t="shared" si="18"/>
        <v>313.97519999999997</v>
      </c>
      <c r="E25" s="29"/>
      <c r="F25" s="43" t="s">
        <v>69</v>
      </c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8"/>
      <c r="R25" s="29"/>
      <c r="S25" s="29"/>
      <c r="T25" s="29"/>
      <c r="U25" s="29"/>
      <c r="V25" s="29"/>
      <c r="W25" s="8"/>
      <c r="X25" s="23">
        <f t="shared" si="17"/>
        <v>313.97519999999997</v>
      </c>
    </row>
    <row r="26" spans="1:24">
      <c r="A26" s="13" t="s">
        <v>54</v>
      </c>
      <c r="B26" s="35" t="s">
        <v>55</v>
      </c>
      <c r="C26" s="36">
        <v>1</v>
      </c>
      <c r="D26" s="65">
        <f t="shared" si="18"/>
        <v>223.30560000000003</v>
      </c>
      <c r="E26" s="29"/>
      <c r="F26" s="43" t="s">
        <v>70</v>
      </c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8"/>
      <c r="R26" s="29"/>
      <c r="S26" s="29"/>
      <c r="T26" s="29"/>
      <c r="U26" s="29"/>
      <c r="V26" s="29"/>
      <c r="W26" s="8"/>
      <c r="X26" s="23">
        <f t="shared" si="17"/>
        <v>223.30560000000003</v>
      </c>
    </row>
    <row r="27" spans="1:24">
      <c r="A27" s="13" t="s">
        <v>56</v>
      </c>
      <c r="B27" s="35" t="s">
        <v>57</v>
      </c>
      <c r="C27" s="36">
        <v>1</v>
      </c>
      <c r="D27" s="65">
        <f t="shared" si="18"/>
        <v>284.10480000000001</v>
      </c>
      <c r="E27" s="29"/>
      <c r="F27" s="44" t="s">
        <v>71</v>
      </c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2"/>
      <c r="R27" s="29"/>
      <c r="S27" s="29"/>
      <c r="T27" s="29"/>
      <c r="U27" s="29"/>
      <c r="V27" s="29"/>
      <c r="W27" s="8"/>
      <c r="X27" s="23">
        <f t="shared" si="17"/>
        <v>284.10480000000001</v>
      </c>
    </row>
    <row r="28" spans="1:24">
      <c r="A28" s="13" t="s">
        <v>58</v>
      </c>
      <c r="B28" s="35" t="s">
        <v>59</v>
      </c>
      <c r="C28" s="36">
        <v>1</v>
      </c>
      <c r="D28" s="65">
        <f t="shared" si="18"/>
        <v>1127.28</v>
      </c>
      <c r="E28" s="29"/>
      <c r="F28" s="3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8"/>
      <c r="X28" s="23">
        <f t="shared" si="17"/>
        <v>1127.28</v>
      </c>
    </row>
    <row r="29" spans="1:24">
      <c r="A29" s="46"/>
      <c r="B29" s="29"/>
      <c r="C29" s="29"/>
      <c r="D29" s="29"/>
      <c r="E29" s="29"/>
      <c r="F29" s="3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47" t="s">
        <v>60</v>
      </c>
      <c r="W29" s="95">
        <f>SUM(X19:X28)</f>
        <v>6380.8751999999995</v>
      </c>
      <c r="X29" s="96"/>
    </row>
    <row r="30" spans="1:24" ht="24.75" customHeight="1">
      <c r="A30" s="104" t="s">
        <v>72</v>
      </c>
      <c r="B30" s="125"/>
      <c r="C30" s="126"/>
      <c r="D30" s="127"/>
      <c r="E30" s="29"/>
      <c r="F30" s="3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48"/>
      <c r="W30" s="49"/>
      <c r="X30" s="50"/>
    </row>
    <row r="31" spans="1:24" ht="57" customHeight="1">
      <c r="A31" s="119" t="s">
        <v>73</v>
      </c>
      <c r="B31" s="120"/>
      <c r="C31" s="36">
        <v>15000</v>
      </c>
      <c r="D31" s="66">
        <v>1</v>
      </c>
      <c r="E31" s="29"/>
      <c r="F31" s="3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48"/>
      <c r="W31" s="49"/>
      <c r="X31" s="51">
        <f>C31*D31</f>
        <v>15000</v>
      </c>
    </row>
    <row r="32" spans="1:24">
      <c r="A32" s="123" t="s">
        <v>74</v>
      </c>
      <c r="B32" s="124"/>
      <c r="C32" s="124"/>
      <c r="D32" s="124"/>
      <c r="E32" s="29"/>
      <c r="F32" s="3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52"/>
    </row>
    <row r="33" spans="1:24">
      <c r="A33" s="104" t="s">
        <v>75</v>
      </c>
      <c r="B33" s="105"/>
      <c r="C33" s="92">
        <f>C7*0.1</f>
        <v>370</v>
      </c>
      <c r="D33" s="65">
        <v>377</v>
      </c>
      <c r="E33" s="29"/>
      <c r="F33" s="3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8"/>
      <c r="X33" s="51">
        <f>C33*D33</f>
        <v>139490</v>
      </c>
    </row>
    <row r="34" spans="1:24">
      <c r="A34" s="104" t="s">
        <v>76</v>
      </c>
      <c r="B34" s="105"/>
      <c r="C34" s="92">
        <f>C33*0.05</f>
        <v>18.5</v>
      </c>
      <c r="D34" s="65">
        <f>D33*1.6</f>
        <v>603.20000000000005</v>
      </c>
      <c r="E34" s="29"/>
      <c r="F34" s="3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8"/>
      <c r="X34" s="23">
        <f>C34*D34</f>
        <v>11159.2</v>
      </c>
    </row>
    <row r="35" spans="1:24">
      <c r="A35" s="104" t="s">
        <v>77</v>
      </c>
      <c r="B35" s="105"/>
      <c r="C35" s="92">
        <f>C33*0.05</f>
        <v>18.5</v>
      </c>
      <c r="D35" s="65">
        <f>D33*0.2</f>
        <v>75.400000000000006</v>
      </c>
      <c r="E35" s="29"/>
      <c r="F35" s="3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8"/>
      <c r="X35" s="23">
        <f>C35*D35</f>
        <v>1394.9</v>
      </c>
    </row>
    <row r="36" spans="1:24">
      <c r="A36" s="46"/>
      <c r="B36" s="29"/>
      <c r="C36" s="29"/>
      <c r="D36" s="29"/>
      <c r="E36" s="29"/>
      <c r="F36" s="3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47" t="s">
        <v>60</v>
      </c>
      <c r="W36" s="95">
        <f>SUM(X31, X33:X35)</f>
        <v>167044.1</v>
      </c>
      <c r="X36" s="96"/>
    </row>
    <row r="37" spans="1:24">
      <c r="A37" s="106" t="s">
        <v>78</v>
      </c>
      <c r="B37" s="107"/>
      <c r="C37" s="53" t="s">
        <v>79</v>
      </c>
      <c r="D37" s="53" t="s">
        <v>80</v>
      </c>
      <c r="E37" s="54"/>
      <c r="F37" s="3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52"/>
    </row>
    <row r="38" spans="1:24">
      <c r="A38" s="104" t="s">
        <v>81</v>
      </c>
      <c r="B38" s="105"/>
      <c r="C38" s="92">
        <v>24609</v>
      </c>
      <c r="D38" s="65">
        <v>3.48</v>
      </c>
      <c r="E38" s="55"/>
      <c r="F38" s="3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8"/>
      <c r="X38" s="51">
        <f>((D38*C38)*9.45%)+(C38*D38)</f>
        <v>93732.235739999989</v>
      </c>
    </row>
    <row r="39" spans="1:24">
      <c r="A39" s="104" t="s">
        <v>82</v>
      </c>
      <c r="B39" s="105"/>
      <c r="C39" s="92">
        <v>42790</v>
      </c>
      <c r="D39" s="67">
        <v>5.94</v>
      </c>
      <c r="E39" s="57"/>
      <c r="F39" s="3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8"/>
      <c r="X39" s="23">
        <f>((D39*C39)*9.45%)+(C39*D39)</f>
        <v>278191.91070000001</v>
      </c>
    </row>
    <row r="40" spans="1:24">
      <c r="A40" s="104" t="s">
        <v>83</v>
      </c>
      <c r="B40" s="105"/>
      <c r="C40" s="92">
        <v>24609</v>
      </c>
      <c r="D40" s="67">
        <v>5.62</v>
      </c>
      <c r="E40" s="57"/>
      <c r="F40" s="3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45"/>
      <c r="W40" s="2"/>
      <c r="X40" s="23">
        <f>((D40*C40)*9.45%)+(C40*D40)</f>
        <v>151372.17381000001</v>
      </c>
    </row>
    <row r="41" spans="1:24">
      <c r="A41" s="58"/>
      <c r="B41" s="59"/>
      <c r="C41" s="59"/>
      <c r="D41" s="59"/>
      <c r="E41" s="59"/>
      <c r="F41" s="3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47" t="s">
        <v>60</v>
      </c>
      <c r="W41" s="95">
        <f>SUM(X38:X40)</f>
        <v>523296.32024999999</v>
      </c>
      <c r="X41" s="96"/>
    </row>
    <row r="42" spans="1:24" ht="37.5" customHeight="1">
      <c r="A42" s="97" t="s">
        <v>84</v>
      </c>
      <c r="B42" s="98"/>
      <c r="C42" s="98"/>
      <c r="D42" s="98"/>
      <c r="E42" s="98"/>
      <c r="F42" s="98"/>
      <c r="G42" s="98"/>
      <c r="H42" s="99"/>
      <c r="I42" s="60"/>
      <c r="J42" s="60"/>
      <c r="K42" s="60"/>
      <c r="L42" s="60"/>
      <c r="M42" s="60"/>
      <c r="N42" s="60"/>
      <c r="O42" s="60"/>
      <c r="P42" s="60"/>
      <c r="Q42" s="60"/>
      <c r="R42" s="61"/>
      <c r="S42" s="61"/>
      <c r="T42" s="62"/>
      <c r="U42" s="60"/>
      <c r="V42" s="63" t="s">
        <v>85</v>
      </c>
      <c r="W42" s="100">
        <f>SUM(W41,W36,W29,X16)</f>
        <v>13015106.740330001</v>
      </c>
      <c r="X42" s="101"/>
    </row>
  </sheetData>
  <mergeCells count="43">
    <mergeCell ref="A42:H42"/>
    <mergeCell ref="W42:X42"/>
    <mergeCell ref="A37:B37"/>
    <mergeCell ref="A38:B38"/>
    <mergeCell ref="A39:B39"/>
    <mergeCell ref="A40:B40"/>
    <mergeCell ref="W41:X41"/>
    <mergeCell ref="A32:D32"/>
    <mergeCell ref="A33:B33"/>
    <mergeCell ref="A34:B34"/>
    <mergeCell ref="A35:B35"/>
    <mergeCell ref="W36:X36"/>
    <mergeCell ref="V16:W16"/>
    <mergeCell ref="A17:D17"/>
    <mergeCell ref="W29:X29"/>
    <mergeCell ref="A30:D30"/>
    <mergeCell ref="A31:B31"/>
    <mergeCell ref="R3:R4"/>
    <mergeCell ref="T3:T4"/>
    <mergeCell ref="U3:U4"/>
    <mergeCell ref="V3:V4"/>
    <mergeCell ref="X4:X5"/>
    <mergeCell ref="L3:L4"/>
    <mergeCell ref="M3:M4"/>
    <mergeCell ref="N3:N4"/>
    <mergeCell ref="P3:P4"/>
    <mergeCell ref="Q3:Q4"/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E3:E4"/>
    <mergeCell ref="F3:F4"/>
    <mergeCell ref="G3:G4"/>
    <mergeCell ref="H3:H4"/>
    <mergeCell ref="I3:I4"/>
    <mergeCell ref="J3:J4"/>
  </mergeCells>
  <pageMargins left="0.25" right="0.25" top="0.75" bottom="0.75" header="0.3" footer="0.3"/>
  <pageSetup paperSize="9" scale="5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30530-873A-4BBD-8F01-AD1AD3E64818}">
  <sheetPr>
    <pageSetUpPr fitToPage="1"/>
  </sheetPr>
  <dimension ref="A1:X42"/>
  <sheetViews>
    <sheetView showGridLines="0" tabSelected="1" topLeftCell="A31" zoomScale="80" zoomScaleNormal="80" workbookViewId="0">
      <selection activeCell="I6" sqref="I6"/>
    </sheetView>
  </sheetViews>
  <sheetFormatPr defaultColWidth="0" defaultRowHeight="12.75"/>
  <cols>
    <col min="1" max="1" width="4.42578125" style="1" bestFit="1" customWidth="1"/>
    <col min="2" max="2" width="22.5703125" style="1" bestFit="1" customWidth="1"/>
    <col min="3" max="10" width="11.42578125" style="1" customWidth="1"/>
    <col min="11" max="11" width="15.42578125" style="1" customWidth="1"/>
    <col min="12" max="14" width="11.42578125" style="1" customWidth="1"/>
    <col min="15" max="15" width="9" style="1" bestFit="1" customWidth="1"/>
    <col min="16" max="18" width="11.42578125" style="1" customWidth="1"/>
    <col min="19" max="19" width="10.28515625" style="1" bestFit="1" customWidth="1"/>
    <col min="20" max="22" width="11.42578125" style="1" customWidth="1"/>
    <col min="23" max="23" width="9" style="1" bestFit="1" customWidth="1"/>
    <col min="24" max="24" width="13.5703125" style="1" bestFit="1" customWidth="1"/>
    <col min="25" max="25" width="9.140625" style="1" customWidth="1"/>
    <col min="26" max="16384" width="0" style="1" hidden="1"/>
  </cols>
  <sheetData>
    <row r="1" spans="1:24" ht="34.5" customHeight="1">
      <c r="A1" s="128" t="s">
        <v>88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30"/>
    </row>
    <row r="2" spans="1:24" ht="29.25" customHeight="1">
      <c r="A2" s="131" t="s">
        <v>1</v>
      </c>
      <c r="B2" s="134" t="s">
        <v>2</v>
      </c>
      <c r="C2" s="137" t="s">
        <v>3</v>
      </c>
      <c r="D2" s="138"/>
      <c r="E2" s="138"/>
      <c r="F2" s="138"/>
      <c r="G2" s="138"/>
      <c r="H2" s="138"/>
      <c r="I2" s="138"/>
      <c r="J2" s="138"/>
      <c r="K2" s="139"/>
      <c r="L2" s="140" t="s">
        <v>4</v>
      </c>
      <c r="M2" s="141"/>
      <c r="N2" s="141"/>
      <c r="O2" s="142"/>
      <c r="P2" s="143" t="s">
        <v>5</v>
      </c>
      <c r="Q2" s="144"/>
      <c r="R2" s="144"/>
      <c r="S2" s="145"/>
      <c r="T2" s="146" t="s">
        <v>6</v>
      </c>
      <c r="U2" s="147"/>
      <c r="V2" s="147"/>
      <c r="W2" s="148"/>
      <c r="X2" s="149" t="s">
        <v>7</v>
      </c>
    </row>
    <row r="3" spans="1:24">
      <c r="A3" s="132"/>
      <c r="B3" s="135"/>
      <c r="C3" s="110" t="s">
        <v>8</v>
      </c>
      <c r="D3" s="114" t="s">
        <v>9</v>
      </c>
      <c r="E3" s="110" t="s">
        <v>8</v>
      </c>
      <c r="F3" s="114" t="s">
        <v>10</v>
      </c>
      <c r="G3" s="110" t="s">
        <v>8</v>
      </c>
      <c r="H3" s="114" t="s">
        <v>11</v>
      </c>
      <c r="I3" s="110" t="s">
        <v>8</v>
      </c>
      <c r="J3" s="114" t="s">
        <v>12</v>
      </c>
      <c r="K3" s="2" t="s">
        <v>13</v>
      </c>
      <c r="L3" s="110" t="s">
        <v>8</v>
      </c>
      <c r="M3" s="108" t="s">
        <v>9</v>
      </c>
      <c r="N3" s="108" t="s">
        <v>10</v>
      </c>
      <c r="O3" s="2" t="s">
        <v>13</v>
      </c>
      <c r="P3" s="110" t="s">
        <v>8</v>
      </c>
      <c r="Q3" s="151" t="s">
        <v>9</v>
      </c>
      <c r="R3" s="151" t="s">
        <v>10</v>
      </c>
      <c r="S3" s="2" t="s">
        <v>13</v>
      </c>
      <c r="T3" s="110" t="s">
        <v>8</v>
      </c>
      <c r="U3" s="112" t="s">
        <v>9</v>
      </c>
      <c r="V3" s="112" t="s">
        <v>10</v>
      </c>
      <c r="W3" s="2" t="s">
        <v>13</v>
      </c>
      <c r="X3" s="150"/>
    </row>
    <row r="4" spans="1:24" ht="66.75" customHeight="1">
      <c r="A4" s="132"/>
      <c r="B4" s="135"/>
      <c r="C4" s="111"/>
      <c r="D4" s="115"/>
      <c r="E4" s="111"/>
      <c r="F4" s="115"/>
      <c r="G4" s="111"/>
      <c r="H4" s="115"/>
      <c r="I4" s="111"/>
      <c r="J4" s="115"/>
      <c r="K4" s="3" t="s">
        <v>14</v>
      </c>
      <c r="L4" s="111"/>
      <c r="M4" s="109"/>
      <c r="N4" s="109"/>
      <c r="O4" s="3" t="s">
        <v>15</v>
      </c>
      <c r="P4" s="111"/>
      <c r="Q4" s="152"/>
      <c r="R4" s="152"/>
      <c r="S4" s="3" t="s">
        <v>16</v>
      </c>
      <c r="T4" s="111"/>
      <c r="U4" s="113"/>
      <c r="V4" s="113"/>
      <c r="W4" s="3" t="s">
        <v>17</v>
      </c>
      <c r="X4" s="153" t="s">
        <v>18</v>
      </c>
    </row>
    <row r="5" spans="1:24">
      <c r="A5" s="133"/>
      <c r="B5" s="136"/>
      <c r="C5" s="4" t="s">
        <v>19</v>
      </c>
      <c r="D5" s="5" t="s">
        <v>20</v>
      </c>
      <c r="E5" s="4" t="s">
        <v>21</v>
      </c>
      <c r="F5" s="5" t="s">
        <v>22</v>
      </c>
      <c r="G5" s="4" t="s">
        <v>23</v>
      </c>
      <c r="H5" s="5" t="s">
        <v>24</v>
      </c>
      <c r="I5" s="4" t="s">
        <v>25</v>
      </c>
      <c r="J5" s="5" t="s">
        <v>26</v>
      </c>
      <c r="K5" s="2" t="s">
        <v>27</v>
      </c>
      <c r="L5" s="4" t="s">
        <v>28</v>
      </c>
      <c r="M5" s="6" t="s">
        <v>29</v>
      </c>
      <c r="N5" s="7" t="s">
        <v>30</v>
      </c>
      <c r="O5" s="8" t="s">
        <v>31</v>
      </c>
      <c r="P5" s="9" t="s">
        <v>32</v>
      </c>
      <c r="Q5" s="10" t="s">
        <v>33</v>
      </c>
      <c r="R5" s="11" t="s">
        <v>34</v>
      </c>
      <c r="S5" s="8" t="s">
        <v>35</v>
      </c>
      <c r="T5" s="4" t="s">
        <v>36</v>
      </c>
      <c r="U5" s="12" t="s">
        <v>37</v>
      </c>
      <c r="V5" s="12" t="s">
        <v>38</v>
      </c>
      <c r="W5" s="8" t="s">
        <v>39</v>
      </c>
      <c r="X5" s="154"/>
    </row>
    <row r="6" spans="1:24">
      <c r="A6" s="13" t="s">
        <v>40</v>
      </c>
      <c r="B6" s="14" t="s">
        <v>41</v>
      </c>
      <c r="C6" s="93">
        <v>24</v>
      </c>
      <c r="D6" s="15">
        <v>2173</v>
      </c>
      <c r="E6" s="93">
        <f>C6*0.05</f>
        <v>1.2000000000000002</v>
      </c>
      <c r="F6" s="15">
        <f>D6*0.2</f>
        <v>434.6</v>
      </c>
      <c r="G6" s="93">
        <f>C6*0.05</f>
        <v>1.2000000000000002</v>
      </c>
      <c r="H6" s="15">
        <f>D6*0.8</f>
        <v>1738.4</v>
      </c>
      <c r="I6" s="92">
        <f>C6*0.05</f>
        <v>1.2000000000000002</v>
      </c>
      <c r="J6" s="15">
        <f>H6*0.2</f>
        <v>347.68000000000006</v>
      </c>
      <c r="K6" s="16">
        <f t="shared" ref="K6:K15" si="0">(C6*D6)+(E6*F6)+(G6*H6)+(I6*J6)</f>
        <v>55176.815999999999</v>
      </c>
      <c r="L6" s="80">
        <v>1</v>
      </c>
      <c r="M6" s="17">
        <f>D6*0.87</f>
        <v>1890.51</v>
      </c>
      <c r="N6" s="17">
        <f>M6*0.2</f>
        <v>378.10200000000003</v>
      </c>
      <c r="O6" s="18">
        <f t="shared" ref="O6:O15" si="1">(L6*M6)+N6</f>
        <v>2268.6120000000001</v>
      </c>
      <c r="P6" s="80">
        <v>1</v>
      </c>
      <c r="Q6" s="19">
        <f>D6*0.83</f>
        <v>1803.59</v>
      </c>
      <c r="R6" s="20">
        <f>Q6*0.2</f>
        <v>360.71800000000002</v>
      </c>
      <c r="S6" s="18">
        <f t="shared" ref="S6:S15" si="2">(P6*Q6)+R6</f>
        <v>2164.308</v>
      </c>
      <c r="T6" s="80">
        <v>1</v>
      </c>
      <c r="U6" s="21">
        <f>D6*0.73</f>
        <v>1586.29</v>
      </c>
      <c r="V6" s="21">
        <f>U6*0.2</f>
        <v>317.25800000000004</v>
      </c>
      <c r="W6" s="22">
        <f t="shared" ref="W6:W15" si="3">(T6*U6)+V6</f>
        <v>1903.548</v>
      </c>
      <c r="X6" s="23">
        <f t="shared" ref="X6:X15" si="4">K6+O6+S6+W6</f>
        <v>61513.284</v>
      </c>
    </row>
    <row r="7" spans="1:24">
      <c r="A7" s="13" t="s">
        <v>42</v>
      </c>
      <c r="B7" s="14" t="s">
        <v>43</v>
      </c>
      <c r="C7" s="93">
        <v>3500</v>
      </c>
      <c r="D7" s="15">
        <v>2200</v>
      </c>
      <c r="E7" s="93">
        <f>C7*0.02</f>
        <v>70</v>
      </c>
      <c r="F7" s="15">
        <f t="shared" ref="F7:F15" si="5">D7*0.2</f>
        <v>440</v>
      </c>
      <c r="G7" s="93">
        <f>C7*0.02</f>
        <v>70</v>
      </c>
      <c r="H7" s="15">
        <f t="shared" ref="H7:H15" si="6">D7*0.8</f>
        <v>1760</v>
      </c>
      <c r="I7" s="92">
        <f>G7*0.1</f>
        <v>7</v>
      </c>
      <c r="J7" s="15">
        <f t="shared" ref="J7:J15" si="7">H7*0.2</f>
        <v>352</v>
      </c>
      <c r="K7" s="16">
        <f t="shared" si="0"/>
        <v>7856464</v>
      </c>
      <c r="L7" s="80">
        <v>1</v>
      </c>
      <c r="M7" s="17">
        <f t="shared" ref="M7:M15" si="8">D7*0.87</f>
        <v>1914</v>
      </c>
      <c r="N7" s="17">
        <f t="shared" ref="N7:N15" si="9">M7*0.2</f>
        <v>382.8</v>
      </c>
      <c r="O7" s="18">
        <f t="shared" si="1"/>
        <v>2296.8000000000002</v>
      </c>
      <c r="P7" s="80">
        <v>1</v>
      </c>
      <c r="Q7" s="19">
        <f t="shared" ref="Q7:Q15" si="10">D7*0.83</f>
        <v>1826</v>
      </c>
      <c r="R7" s="20">
        <f t="shared" ref="R7:R15" si="11">Q7*0.2</f>
        <v>365.20000000000005</v>
      </c>
      <c r="S7" s="18">
        <f t="shared" si="2"/>
        <v>2191.1999999999998</v>
      </c>
      <c r="T7" s="80">
        <v>1</v>
      </c>
      <c r="U7" s="21">
        <f t="shared" ref="U7:U15" si="12">D7*0.73</f>
        <v>1606</v>
      </c>
      <c r="V7" s="21">
        <f t="shared" ref="V7:V15" si="13">U7*0.2</f>
        <v>321.20000000000005</v>
      </c>
      <c r="W7" s="22">
        <f t="shared" si="3"/>
        <v>1927.2</v>
      </c>
      <c r="X7" s="23">
        <f t="shared" si="4"/>
        <v>7862879.2000000002</v>
      </c>
    </row>
    <row r="8" spans="1:24">
      <c r="A8" s="13" t="s">
        <v>44</v>
      </c>
      <c r="B8" s="14" t="s">
        <v>45</v>
      </c>
      <c r="C8" s="93">
        <v>24</v>
      </c>
      <c r="D8" s="15">
        <v>1374</v>
      </c>
      <c r="E8" s="93">
        <f t="shared" ref="E7:E15" si="14">C8*0.05</f>
        <v>1.2000000000000002</v>
      </c>
      <c r="F8" s="15">
        <f t="shared" si="5"/>
        <v>274.8</v>
      </c>
      <c r="G8" s="93">
        <f t="shared" ref="G7:G15" si="15">C8*0.05</f>
        <v>1.2000000000000002</v>
      </c>
      <c r="H8" s="15">
        <f t="shared" si="6"/>
        <v>1099.2</v>
      </c>
      <c r="I8" s="92">
        <f t="shared" ref="I7:I15" si="16">C8*0.05</f>
        <v>1.2000000000000002</v>
      </c>
      <c r="J8" s="15">
        <f t="shared" si="7"/>
        <v>219.84000000000003</v>
      </c>
      <c r="K8" s="16">
        <f t="shared" si="0"/>
        <v>34888.608</v>
      </c>
      <c r="L8" s="80">
        <v>1</v>
      </c>
      <c r="M8" s="17">
        <f t="shared" si="8"/>
        <v>1195.3799999999999</v>
      </c>
      <c r="N8" s="17">
        <f t="shared" si="9"/>
        <v>239.07599999999999</v>
      </c>
      <c r="O8" s="18">
        <f t="shared" si="1"/>
        <v>1434.4559999999999</v>
      </c>
      <c r="P8" s="80">
        <v>1</v>
      </c>
      <c r="Q8" s="19">
        <f t="shared" si="10"/>
        <v>1140.4199999999998</v>
      </c>
      <c r="R8" s="20">
        <f t="shared" si="11"/>
        <v>228.08399999999997</v>
      </c>
      <c r="S8" s="18">
        <f t="shared" si="2"/>
        <v>1368.5039999999999</v>
      </c>
      <c r="T8" s="80">
        <v>1</v>
      </c>
      <c r="U8" s="21">
        <f t="shared" si="12"/>
        <v>1003.02</v>
      </c>
      <c r="V8" s="21">
        <f t="shared" si="13"/>
        <v>200.60400000000001</v>
      </c>
      <c r="W8" s="22">
        <f t="shared" si="3"/>
        <v>1203.624</v>
      </c>
      <c r="X8" s="23">
        <f t="shared" si="4"/>
        <v>38895.192000000003</v>
      </c>
    </row>
    <row r="9" spans="1:24">
      <c r="A9" s="13" t="s">
        <v>46</v>
      </c>
      <c r="B9" s="14" t="s">
        <v>47</v>
      </c>
      <c r="C9" s="93">
        <v>24</v>
      </c>
      <c r="D9" s="15">
        <v>749.06</v>
      </c>
      <c r="E9" s="93">
        <f t="shared" si="14"/>
        <v>1.2000000000000002</v>
      </c>
      <c r="F9" s="15">
        <f t="shared" si="5"/>
        <v>149.81199999999998</v>
      </c>
      <c r="G9" s="93">
        <f t="shared" si="15"/>
        <v>1.2000000000000002</v>
      </c>
      <c r="H9" s="15">
        <f t="shared" si="6"/>
        <v>599.24799999999993</v>
      </c>
      <c r="I9" s="92">
        <f t="shared" si="16"/>
        <v>1.2000000000000002</v>
      </c>
      <c r="J9" s="15">
        <f t="shared" si="7"/>
        <v>119.8496</v>
      </c>
      <c r="K9" s="16">
        <f t="shared" si="0"/>
        <v>19020.131519999999</v>
      </c>
      <c r="L9" s="80">
        <v>1</v>
      </c>
      <c r="M9" s="17">
        <f t="shared" si="8"/>
        <v>651.68219999999997</v>
      </c>
      <c r="N9" s="17">
        <f t="shared" si="9"/>
        <v>130.33644000000001</v>
      </c>
      <c r="O9" s="18">
        <f t="shared" si="1"/>
        <v>782.01864</v>
      </c>
      <c r="P9" s="80">
        <v>1</v>
      </c>
      <c r="Q9" s="19">
        <f t="shared" si="10"/>
        <v>621.71979999999996</v>
      </c>
      <c r="R9" s="20">
        <f t="shared" si="11"/>
        <v>124.34396</v>
      </c>
      <c r="S9" s="18">
        <f t="shared" si="2"/>
        <v>746.06376</v>
      </c>
      <c r="T9" s="80">
        <v>1</v>
      </c>
      <c r="U9" s="21">
        <f t="shared" si="12"/>
        <v>546.8137999999999</v>
      </c>
      <c r="V9" s="21">
        <f t="shared" si="13"/>
        <v>109.36275999999998</v>
      </c>
      <c r="W9" s="22">
        <f t="shared" si="3"/>
        <v>656.17655999999988</v>
      </c>
      <c r="X9" s="23">
        <f t="shared" si="4"/>
        <v>21204.390479999998</v>
      </c>
    </row>
    <row r="10" spans="1:24">
      <c r="A10" s="13" t="s">
        <v>48</v>
      </c>
      <c r="B10" s="14" t="s">
        <v>49</v>
      </c>
      <c r="C10" s="93">
        <v>24</v>
      </c>
      <c r="D10" s="15">
        <v>1256.71</v>
      </c>
      <c r="E10" s="93">
        <f t="shared" si="14"/>
        <v>1.2000000000000002</v>
      </c>
      <c r="F10" s="15">
        <f t="shared" si="5"/>
        <v>251.34200000000001</v>
      </c>
      <c r="G10" s="93">
        <f t="shared" si="15"/>
        <v>1.2000000000000002</v>
      </c>
      <c r="H10" s="15">
        <f t="shared" si="6"/>
        <v>1005.3680000000001</v>
      </c>
      <c r="I10" s="92">
        <f t="shared" si="16"/>
        <v>1.2000000000000002</v>
      </c>
      <c r="J10" s="15">
        <f t="shared" si="7"/>
        <v>201.07360000000003</v>
      </c>
      <c r="K10" s="16">
        <f t="shared" si="0"/>
        <v>31910.380320000004</v>
      </c>
      <c r="L10" s="80">
        <v>1</v>
      </c>
      <c r="M10" s="17">
        <f t="shared" si="8"/>
        <v>1093.3377</v>
      </c>
      <c r="N10" s="17">
        <f t="shared" si="9"/>
        <v>218.66754000000003</v>
      </c>
      <c r="O10" s="18">
        <f t="shared" si="1"/>
        <v>1312.00524</v>
      </c>
      <c r="P10" s="80">
        <v>1</v>
      </c>
      <c r="Q10" s="19">
        <f t="shared" si="10"/>
        <v>1043.0692999999999</v>
      </c>
      <c r="R10" s="20">
        <f t="shared" si="11"/>
        <v>208.61385999999999</v>
      </c>
      <c r="S10" s="18">
        <f t="shared" si="2"/>
        <v>1251.6831599999998</v>
      </c>
      <c r="T10" s="80">
        <v>1</v>
      </c>
      <c r="U10" s="21">
        <f t="shared" si="12"/>
        <v>917.39829999999995</v>
      </c>
      <c r="V10" s="21">
        <f t="shared" si="13"/>
        <v>183.47966</v>
      </c>
      <c r="W10" s="22">
        <f t="shared" si="3"/>
        <v>1100.87796</v>
      </c>
      <c r="X10" s="23">
        <f t="shared" si="4"/>
        <v>35574.946680000001</v>
      </c>
    </row>
    <row r="11" spans="1:24">
      <c r="A11" s="13" t="s">
        <v>50</v>
      </c>
      <c r="B11" s="14" t="s">
        <v>51</v>
      </c>
      <c r="C11" s="93">
        <v>12</v>
      </c>
      <c r="D11" s="15">
        <v>862.99</v>
      </c>
      <c r="E11" s="93">
        <f t="shared" si="14"/>
        <v>0.60000000000000009</v>
      </c>
      <c r="F11" s="15">
        <f t="shared" si="5"/>
        <v>172.59800000000001</v>
      </c>
      <c r="G11" s="93">
        <f t="shared" si="15"/>
        <v>0.60000000000000009</v>
      </c>
      <c r="H11" s="15">
        <f t="shared" si="6"/>
        <v>690.39200000000005</v>
      </c>
      <c r="I11" s="92">
        <f t="shared" si="16"/>
        <v>0.60000000000000009</v>
      </c>
      <c r="J11" s="15">
        <f t="shared" si="7"/>
        <v>138.07840000000002</v>
      </c>
      <c r="K11" s="16">
        <f t="shared" si="0"/>
        <v>10956.521040000003</v>
      </c>
      <c r="L11" s="80">
        <v>1</v>
      </c>
      <c r="M11" s="17">
        <f t="shared" si="8"/>
        <v>750.80129999999997</v>
      </c>
      <c r="N11" s="17">
        <f t="shared" si="9"/>
        <v>150.16025999999999</v>
      </c>
      <c r="O11" s="18">
        <f t="shared" si="1"/>
        <v>900.96155999999996</v>
      </c>
      <c r="P11" s="80">
        <v>1</v>
      </c>
      <c r="Q11" s="19">
        <f t="shared" si="10"/>
        <v>716.2817</v>
      </c>
      <c r="R11" s="20">
        <f t="shared" si="11"/>
        <v>143.25633999999999</v>
      </c>
      <c r="S11" s="18">
        <f t="shared" si="2"/>
        <v>859.53804000000002</v>
      </c>
      <c r="T11" s="80">
        <v>1</v>
      </c>
      <c r="U11" s="21">
        <f t="shared" si="12"/>
        <v>629.98270000000002</v>
      </c>
      <c r="V11" s="21">
        <f t="shared" si="13"/>
        <v>125.99654000000001</v>
      </c>
      <c r="W11" s="22">
        <f t="shared" si="3"/>
        <v>755.97924</v>
      </c>
      <c r="X11" s="23">
        <f t="shared" si="4"/>
        <v>13472.999880000003</v>
      </c>
    </row>
    <row r="12" spans="1:24">
      <c r="A12" s="13" t="s">
        <v>52</v>
      </c>
      <c r="B12" s="14" t="s">
        <v>53</v>
      </c>
      <c r="C12" s="93">
        <v>6250</v>
      </c>
      <c r="D12" s="15">
        <v>530.41999999999996</v>
      </c>
      <c r="E12" s="93">
        <f>C12*0.02</f>
        <v>125</v>
      </c>
      <c r="F12" s="15">
        <f t="shared" si="5"/>
        <v>106.084</v>
      </c>
      <c r="G12" s="93">
        <f>C12*0.02</f>
        <v>125</v>
      </c>
      <c r="H12" s="15">
        <f t="shared" si="6"/>
        <v>424.33600000000001</v>
      </c>
      <c r="I12" s="92">
        <f>G12*0.1</f>
        <v>12.5</v>
      </c>
      <c r="J12" s="15">
        <f t="shared" si="7"/>
        <v>84.867200000000011</v>
      </c>
      <c r="K12" s="16">
        <f t="shared" si="0"/>
        <v>3382488.3399999994</v>
      </c>
      <c r="L12" s="80">
        <v>1</v>
      </c>
      <c r="M12" s="17">
        <f t="shared" si="8"/>
        <v>461.46539999999999</v>
      </c>
      <c r="N12" s="17">
        <f t="shared" si="9"/>
        <v>92.293080000000003</v>
      </c>
      <c r="O12" s="18">
        <f t="shared" si="1"/>
        <v>553.75847999999996</v>
      </c>
      <c r="P12" s="80">
        <v>1</v>
      </c>
      <c r="Q12" s="19">
        <f t="shared" si="10"/>
        <v>440.24859999999995</v>
      </c>
      <c r="R12" s="20">
        <f t="shared" si="11"/>
        <v>88.049719999999994</v>
      </c>
      <c r="S12" s="18">
        <f t="shared" si="2"/>
        <v>528.29831999999999</v>
      </c>
      <c r="T12" s="80">
        <v>1</v>
      </c>
      <c r="U12" s="21">
        <f t="shared" si="12"/>
        <v>387.20659999999998</v>
      </c>
      <c r="V12" s="21">
        <f t="shared" si="13"/>
        <v>77.441320000000005</v>
      </c>
      <c r="W12" s="22">
        <f t="shared" si="3"/>
        <v>464.64792</v>
      </c>
      <c r="X12" s="23">
        <f t="shared" si="4"/>
        <v>3384035.0447199992</v>
      </c>
    </row>
    <row r="13" spans="1:24">
      <c r="A13" s="13" t="s">
        <v>54</v>
      </c>
      <c r="B13" s="14" t="s">
        <v>55</v>
      </c>
      <c r="C13" s="93">
        <v>24</v>
      </c>
      <c r="D13" s="15">
        <v>206.96</v>
      </c>
      <c r="E13" s="93">
        <f t="shared" si="14"/>
        <v>1.2000000000000002</v>
      </c>
      <c r="F13" s="15">
        <f t="shared" si="5"/>
        <v>41.392000000000003</v>
      </c>
      <c r="G13" s="93">
        <f t="shared" si="15"/>
        <v>1.2000000000000002</v>
      </c>
      <c r="H13" s="15">
        <f t="shared" si="6"/>
        <v>165.56800000000001</v>
      </c>
      <c r="I13" s="92">
        <f t="shared" si="16"/>
        <v>1.2000000000000002</v>
      </c>
      <c r="J13" s="15">
        <f t="shared" si="7"/>
        <v>33.113600000000005</v>
      </c>
      <c r="K13" s="16">
        <f t="shared" si="0"/>
        <v>5255.1283199999998</v>
      </c>
      <c r="L13" s="80">
        <v>1</v>
      </c>
      <c r="M13" s="17">
        <f t="shared" si="8"/>
        <v>180.05520000000001</v>
      </c>
      <c r="N13" s="17">
        <f t="shared" si="9"/>
        <v>36.011040000000001</v>
      </c>
      <c r="O13" s="18">
        <f t="shared" si="1"/>
        <v>216.06624000000002</v>
      </c>
      <c r="P13" s="80">
        <v>1</v>
      </c>
      <c r="Q13" s="19">
        <f t="shared" si="10"/>
        <v>171.77680000000001</v>
      </c>
      <c r="R13" s="20">
        <f t="shared" si="11"/>
        <v>34.355360000000005</v>
      </c>
      <c r="S13" s="18">
        <f t="shared" si="2"/>
        <v>206.13216</v>
      </c>
      <c r="T13" s="80">
        <v>1</v>
      </c>
      <c r="U13" s="21">
        <f t="shared" si="12"/>
        <v>151.08080000000001</v>
      </c>
      <c r="V13" s="21">
        <f t="shared" si="13"/>
        <v>30.216160000000002</v>
      </c>
      <c r="W13" s="22">
        <f t="shared" si="3"/>
        <v>181.29696000000001</v>
      </c>
      <c r="X13" s="23">
        <f t="shared" si="4"/>
        <v>5858.6236799999997</v>
      </c>
    </row>
    <row r="14" spans="1:24">
      <c r="A14" s="13" t="s">
        <v>56</v>
      </c>
      <c r="B14" s="14" t="s">
        <v>57</v>
      </c>
      <c r="C14" s="93">
        <v>12</v>
      </c>
      <c r="D14" s="15">
        <v>2081</v>
      </c>
      <c r="E14" s="93">
        <f t="shared" si="14"/>
        <v>0.60000000000000009</v>
      </c>
      <c r="F14" s="15">
        <f t="shared" si="5"/>
        <v>416.20000000000005</v>
      </c>
      <c r="G14" s="93">
        <f t="shared" si="15"/>
        <v>0.60000000000000009</v>
      </c>
      <c r="H14" s="15">
        <f t="shared" si="6"/>
        <v>1664.8000000000002</v>
      </c>
      <c r="I14" s="92">
        <f t="shared" si="16"/>
        <v>0.60000000000000009</v>
      </c>
      <c r="J14" s="15">
        <f t="shared" si="7"/>
        <v>332.96000000000004</v>
      </c>
      <c r="K14" s="16">
        <f t="shared" si="0"/>
        <v>26420.376000000004</v>
      </c>
      <c r="L14" s="80">
        <v>1</v>
      </c>
      <c r="M14" s="17">
        <f t="shared" si="8"/>
        <v>1810.47</v>
      </c>
      <c r="N14" s="17">
        <f t="shared" si="9"/>
        <v>362.09400000000005</v>
      </c>
      <c r="O14" s="18">
        <f t="shared" si="1"/>
        <v>2172.5640000000003</v>
      </c>
      <c r="P14" s="80">
        <v>1</v>
      </c>
      <c r="Q14" s="19">
        <f t="shared" si="10"/>
        <v>1727.23</v>
      </c>
      <c r="R14" s="20">
        <f t="shared" si="11"/>
        <v>345.44600000000003</v>
      </c>
      <c r="S14" s="18">
        <f t="shared" si="2"/>
        <v>2072.6759999999999</v>
      </c>
      <c r="T14" s="80">
        <v>1</v>
      </c>
      <c r="U14" s="21">
        <f t="shared" si="12"/>
        <v>1519.1299999999999</v>
      </c>
      <c r="V14" s="21">
        <f t="shared" si="13"/>
        <v>303.82599999999996</v>
      </c>
      <c r="W14" s="22">
        <f t="shared" si="3"/>
        <v>1822.9559999999999</v>
      </c>
      <c r="X14" s="23">
        <f t="shared" si="4"/>
        <v>32488.572</v>
      </c>
    </row>
    <row r="15" spans="1:24">
      <c r="A15" s="13" t="s">
        <v>58</v>
      </c>
      <c r="B15" s="14" t="s">
        <v>59</v>
      </c>
      <c r="C15" s="93">
        <v>12</v>
      </c>
      <c r="D15" s="15">
        <v>2756</v>
      </c>
      <c r="E15" s="93">
        <f t="shared" si="14"/>
        <v>0.60000000000000009</v>
      </c>
      <c r="F15" s="15">
        <f t="shared" si="5"/>
        <v>551.20000000000005</v>
      </c>
      <c r="G15" s="93">
        <f t="shared" si="15"/>
        <v>0.60000000000000009</v>
      </c>
      <c r="H15" s="15">
        <f t="shared" si="6"/>
        <v>2204.8000000000002</v>
      </c>
      <c r="I15" s="92">
        <f t="shared" si="16"/>
        <v>0.60000000000000009</v>
      </c>
      <c r="J15" s="15">
        <f t="shared" si="7"/>
        <v>440.96000000000004</v>
      </c>
      <c r="K15" s="16">
        <f t="shared" si="0"/>
        <v>34990.175999999999</v>
      </c>
      <c r="L15" s="80">
        <v>1</v>
      </c>
      <c r="M15" s="17">
        <f t="shared" si="8"/>
        <v>2397.7199999999998</v>
      </c>
      <c r="N15" s="17">
        <f t="shared" si="9"/>
        <v>479.54399999999998</v>
      </c>
      <c r="O15" s="18">
        <f t="shared" si="1"/>
        <v>2877.2639999999997</v>
      </c>
      <c r="P15" s="80">
        <v>1</v>
      </c>
      <c r="Q15" s="19">
        <f t="shared" si="10"/>
        <v>2287.48</v>
      </c>
      <c r="R15" s="20">
        <f t="shared" si="11"/>
        <v>457.49600000000004</v>
      </c>
      <c r="S15" s="18">
        <f t="shared" si="2"/>
        <v>2744.9760000000001</v>
      </c>
      <c r="T15" s="80">
        <v>1</v>
      </c>
      <c r="U15" s="21">
        <f t="shared" si="12"/>
        <v>2011.8799999999999</v>
      </c>
      <c r="V15" s="21">
        <f t="shared" si="13"/>
        <v>402.37599999999998</v>
      </c>
      <c r="W15" s="22">
        <f t="shared" si="3"/>
        <v>2414.2559999999999</v>
      </c>
      <c r="X15" s="23">
        <f t="shared" si="4"/>
        <v>43026.672000000006</v>
      </c>
    </row>
    <row r="16" spans="1:24">
      <c r="A16" s="24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6"/>
      <c r="N16" s="26"/>
      <c r="O16" s="25"/>
      <c r="P16" s="25"/>
      <c r="Q16" s="26"/>
      <c r="R16" s="26"/>
      <c r="S16" s="25"/>
      <c r="T16" s="25"/>
      <c r="U16" s="25"/>
      <c r="V16" s="121" t="s">
        <v>60</v>
      </c>
      <c r="W16" s="122"/>
      <c r="X16" s="27">
        <f>SUM(X6:X15)</f>
        <v>11498948.925439999</v>
      </c>
    </row>
    <row r="17" spans="1:24">
      <c r="A17" s="116" t="s">
        <v>61</v>
      </c>
      <c r="B17" s="117"/>
      <c r="C17" s="117"/>
      <c r="D17" s="118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8"/>
      <c r="X17" s="30"/>
    </row>
    <row r="18" spans="1:24">
      <c r="A18" s="28"/>
      <c r="B18" s="31"/>
      <c r="C18" s="32" t="s">
        <v>62</v>
      </c>
      <c r="D18" s="32" t="s">
        <v>63</v>
      </c>
      <c r="E18" s="29"/>
      <c r="F18" s="33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8"/>
      <c r="X18" s="34"/>
    </row>
    <row r="19" spans="1:24">
      <c r="A19" s="13" t="s">
        <v>40</v>
      </c>
      <c r="B19" s="35" t="s">
        <v>64</v>
      </c>
      <c r="C19" s="36">
        <v>1</v>
      </c>
      <c r="D19" s="37">
        <f>H6*0.7</f>
        <v>1216.8799999999999</v>
      </c>
      <c r="E19" s="29"/>
      <c r="F19" s="38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8"/>
      <c r="X19" s="23">
        <f t="shared" ref="X19:X28" si="17">C19*D19</f>
        <v>1216.8799999999999</v>
      </c>
    </row>
    <row r="20" spans="1:24">
      <c r="A20" s="13" t="s">
        <v>42</v>
      </c>
      <c r="B20" s="35" t="s">
        <v>65</v>
      </c>
      <c r="C20" s="36">
        <v>1</v>
      </c>
      <c r="D20" s="37">
        <f t="shared" ref="D20:D28" si="18">H7*0.7</f>
        <v>1232</v>
      </c>
      <c r="E20" s="29"/>
      <c r="F20" s="38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8"/>
      <c r="X20" s="23">
        <f t="shared" si="17"/>
        <v>1232</v>
      </c>
    </row>
    <row r="21" spans="1:24">
      <c r="A21" s="13" t="s">
        <v>44</v>
      </c>
      <c r="B21" s="35" t="s">
        <v>45</v>
      </c>
      <c r="C21" s="36">
        <v>1</v>
      </c>
      <c r="D21" s="37">
        <f t="shared" si="18"/>
        <v>769.43999999999994</v>
      </c>
      <c r="E21" s="29"/>
      <c r="F21" s="38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8"/>
      <c r="X21" s="23"/>
    </row>
    <row r="22" spans="1:24">
      <c r="A22" s="13" t="s">
        <v>46</v>
      </c>
      <c r="B22" s="35" t="s">
        <v>66</v>
      </c>
      <c r="C22" s="36">
        <v>1</v>
      </c>
      <c r="D22" s="37">
        <f t="shared" si="18"/>
        <v>419.47359999999992</v>
      </c>
      <c r="E22" s="29"/>
      <c r="F22" s="3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8"/>
      <c r="X22" s="23">
        <f t="shared" si="17"/>
        <v>419.47359999999992</v>
      </c>
    </row>
    <row r="23" spans="1:24">
      <c r="A23" s="13" t="s">
        <v>48</v>
      </c>
      <c r="B23" s="35" t="s">
        <v>49</v>
      </c>
      <c r="C23" s="36">
        <v>1</v>
      </c>
      <c r="D23" s="37">
        <f t="shared" si="18"/>
        <v>703.75760000000002</v>
      </c>
      <c r="E23" s="29"/>
      <c r="F23" s="3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8"/>
      <c r="X23" s="23">
        <f t="shared" si="17"/>
        <v>703.75760000000002</v>
      </c>
    </row>
    <row r="24" spans="1:24">
      <c r="A24" s="13" t="s">
        <v>50</v>
      </c>
      <c r="B24" s="35" t="s">
        <v>51</v>
      </c>
      <c r="C24" s="36">
        <v>1</v>
      </c>
      <c r="D24" s="37">
        <f t="shared" si="18"/>
        <v>483.27440000000001</v>
      </c>
      <c r="E24" s="29"/>
      <c r="F24" s="40" t="s">
        <v>67</v>
      </c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2"/>
      <c r="R24" s="29"/>
      <c r="S24" s="29"/>
      <c r="T24" s="29"/>
      <c r="U24" s="29"/>
      <c r="V24" s="29"/>
      <c r="W24" s="8"/>
      <c r="X24" s="23">
        <f t="shared" si="17"/>
        <v>483.27440000000001</v>
      </c>
    </row>
    <row r="25" spans="1:24">
      <c r="A25" s="13" t="s">
        <v>52</v>
      </c>
      <c r="B25" s="35" t="s">
        <v>68</v>
      </c>
      <c r="C25" s="36">
        <v>1</v>
      </c>
      <c r="D25" s="37">
        <f t="shared" si="18"/>
        <v>297.03519999999997</v>
      </c>
      <c r="E25" s="29"/>
      <c r="F25" s="43" t="s">
        <v>69</v>
      </c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8"/>
      <c r="R25" s="29"/>
      <c r="S25" s="29"/>
      <c r="T25" s="29"/>
      <c r="U25" s="29"/>
      <c r="V25" s="29"/>
      <c r="W25" s="8"/>
      <c r="X25" s="23">
        <f t="shared" si="17"/>
        <v>297.03519999999997</v>
      </c>
    </row>
    <row r="26" spans="1:24">
      <c r="A26" s="13" t="s">
        <v>54</v>
      </c>
      <c r="B26" s="35" t="s">
        <v>55</v>
      </c>
      <c r="C26" s="36">
        <v>1</v>
      </c>
      <c r="D26" s="37">
        <f t="shared" si="18"/>
        <v>115.8976</v>
      </c>
      <c r="E26" s="29"/>
      <c r="F26" s="43" t="s">
        <v>70</v>
      </c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8"/>
      <c r="R26" s="29"/>
      <c r="S26" s="29"/>
      <c r="T26" s="29"/>
      <c r="U26" s="29"/>
      <c r="V26" s="29"/>
      <c r="W26" s="8"/>
      <c r="X26" s="23">
        <f t="shared" si="17"/>
        <v>115.8976</v>
      </c>
    </row>
    <row r="27" spans="1:24">
      <c r="A27" s="13" t="s">
        <v>56</v>
      </c>
      <c r="B27" s="35" t="s">
        <v>57</v>
      </c>
      <c r="C27" s="36">
        <v>1</v>
      </c>
      <c r="D27" s="37">
        <f t="shared" si="18"/>
        <v>1165.3600000000001</v>
      </c>
      <c r="E27" s="29"/>
      <c r="F27" s="44" t="s">
        <v>71</v>
      </c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2"/>
      <c r="R27" s="29"/>
      <c r="S27" s="29"/>
      <c r="T27" s="29"/>
      <c r="U27" s="29"/>
      <c r="V27" s="29"/>
      <c r="W27" s="8"/>
      <c r="X27" s="23">
        <f t="shared" si="17"/>
        <v>1165.3600000000001</v>
      </c>
    </row>
    <row r="28" spans="1:24">
      <c r="A28" s="13" t="s">
        <v>58</v>
      </c>
      <c r="B28" s="35" t="s">
        <v>59</v>
      </c>
      <c r="C28" s="36">
        <v>1</v>
      </c>
      <c r="D28" s="37">
        <f t="shared" si="18"/>
        <v>1543.3600000000001</v>
      </c>
      <c r="E28" s="29"/>
      <c r="F28" s="3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8"/>
      <c r="X28" s="23">
        <f t="shared" si="17"/>
        <v>1543.3600000000001</v>
      </c>
    </row>
    <row r="29" spans="1:24">
      <c r="A29" s="46"/>
      <c r="B29" s="29"/>
      <c r="C29" s="29"/>
      <c r="D29" s="29"/>
      <c r="E29" s="29"/>
      <c r="F29" s="3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47" t="s">
        <v>60</v>
      </c>
      <c r="W29" s="95">
        <f>SUM(X19:X28)</f>
        <v>7177.0384000000013</v>
      </c>
      <c r="X29" s="96"/>
    </row>
    <row r="30" spans="1:24" ht="24.75" customHeight="1">
      <c r="A30" s="104" t="s">
        <v>72</v>
      </c>
      <c r="B30" s="125"/>
      <c r="C30" s="126"/>
      <c r="D30" s="127"/>
      <c r="E30" s="29"/>
      <c r="F30" s="3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48"/>
      <c r="W30" s="49"/>
      <c r="X30" s="50"/>
    </row>
    <row r="31" spans="1:24" ht="57" customHeight="1">
      <c r="A31" s="119" t="s">
        <v>73</v>
      </c>
      <c r="B31" s="120"/>
      <c r="C31" s="36">
        <v>15000</v>
      </c>
      <c r="D31" s="37">
        <v>1</v>
      </c>
      <c r="E31" s="29"/>
      <c r="F31" s="3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48"/>
      <c r="W31" s="49"/>
      <c r="X31" s="51">
        <f>C31*D31</f>
        <v>15000</v>
      </c>
    </row>
    <row r="32" spans="1:24">
      <c r="A32" s="123" t="s">
        <v>74</v>
      </c>
      <c r="B32" s="124"/>
      <c r="C32" s="124"/>
      <c r="D32" s="124"/>
      <c r="E32" s="29"/>
      <c r="F32" s="3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52"/>
    </row>
    <row r="33" spans="1:24">
      <c r="A33" s="104" t="s">
        <v>75</v>
      </c>
      <c r="B33" s="105"/>
      <c r="C33" s="92">
        <f>C7*0.1</f>
        <v>350</v>
      </c>
      <c r="D33" s="37">
        <v>343</v>
      </c>
      <c r="E33" s="29"/>
      <c r="F33" s="3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8"/>
      <c r="X33" s="51">
        <f>C33*D33</f>
        <v>120050</v>
      </c>
    </row>
    <row r="34" spans="1:24">
      <c r="A34" s="104" t="s">
        <v>76</v>
      </c>
      <c r="B34" s="105"/>
      <c r="C34" s="92">
        <f>C33*0.05</f>
        <v>17.5</v>
      </c>
      <c r="D34" s="37">
        <f>D33*1.6</f>
        <v>548.80000000000007</v>
      </c>
      <c r="E34" s="29"/>
      <c r="F34" s="3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8"/>
      <c r="X34" s="23">
        <f>C34*D34</f>
        <v>9604.0000000000018</v>
      </c>
    </row>
    <row r="35" spans="1:24">
      <c r="A35" s="104" t="s">
        <v>77</v>
      </c>
      <c r="B35" s="105"/>
      <c r="C35" s="92">
        <f>C33*0.05</f>
        <v>17.5</v>
      </c>
      <c r="D35" s="37">
        <f>D33*0.2</f>
        <v>68.600000000000009</v>
      </c>
      <c r="E35" s="29"/>
      <c r="F35" s="3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8"/>
      <c r="X35" s="23">
        <f>C35*D35</f>
        <v>1200.5000000000002</v>
      </c>
    </row>
    <row r="36" spans="1:24">
      <c r="A36" s="46"/>
      <c r="B36" s="29"/>
      <c r="C36" s="29"/>
      <c r="D36" s="29"/>
      <c r="E36" s="29"/>
      <c r="F36" s="3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47" t="s">
        <v>60</v>
      </c>
      <c r="W36" s="95">
        <f>SUM(X31, X33:X35)</f>
        <v>145854.5</v>
      </c>
      <c r="X36" s="96"/>
    </row>
    <row r="37" spans="1:24">
      <c r="A37" s="106" t="s">
        <v>78</v>
      </c>
      <c r="B37" s="107"/>
      <c r="C37" s="53" t="s">
        <v>79</v>
      </c>
      <c r="D37" s="53" t="s">
        <v>80</v>
      </c>
      <c r="E37" s="54"/>
      <c r="F37" s="3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52"/>
    </row>
    <row r="38" spans="1:24">
      <c r="A38" s="104" t="s">
        <v>81</v>
      </c>
      <c r="B38" s="105"/>
      <c r="C38" s="92">
        <v>23154</v>
      </c>
      <c r="D38" s="37">
        <v>4.3</v>
      </c>
      <c r="E38" s="55"/>
      <c r="F38" s="3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8"/>
      <c r="X38" s="51">
        <f>((D38*C38)*9.45%)+(C38*D38)</f>
        <v>108970.82789999999</v>
      </c>
    </row>
    <row r="39" spans="1:24">
      <c r="A39" s="104" t="s">
        <v>82</v>
      </c>
      <c r="B39" s="105"/>
      <c r="C39" s="92">
        <v>40504</v>
      </c>
      <c r="D39" s="56">
        <v>6.09</v>
      </c>
      <c r="E39" s="57"/>
      <c r="F39" s="3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8"/>
      <c r="X39" s="23">
        <f>((D39*C39)*9.45%)+(C39*D39)</f>
        <v>269979.61452</v>
      </c>
    </row>
    <row r="40" spans="1:24">
      <c r="A40" s="104" t="s">
        <v>83</v>
      </c>
      <c r="B40" s="105"/>
      <c r="C40" s="92">
        <v>23154</v>
      </c>
      <c r="D40" s="56">
        <v>5.97</v>
      </c>
      <c r="E40" s="57"/>
      <c r="F40" s="3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45"/>
      <c r="W40" s="2"/>
      <c r="X40" s="23">
        <f>((D40*C40)*9.45%)+(C40*D40)</f>
        <v>151292.05640999999</v>
      </c>
    </row>
    <row r="41" spans="1:24">
      <c r="A41" s="58"/>
      <c r="B41" s="59"/>
      <c r="C41" s="59"/>
      <c r="D41" s="59"/>
      <c r="E41" s="59"/>
      <c r="F41" s="3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47" t="s">
        <v>60</v>
      </c>
      <c r="W41" s="95">
        <f>SUM(X38:X40)</f>
        <v>530242.49882999994</v>
      </c>
      <c r="X41" s="96"/>
    </row>
    <row r="42" spans="1:24" ht="37.5" customHeight="1">
      <c r="A42" s="97" t="s">
        <v>84</v>
      </c>
      <c r="B42" s="98"/>
      <c r="C42" s="98"/>
      <c r="D42" s="98"/>
      <c r="E42" s="98"/>
      <c r="F42" s="98"/>
      <c r="G42" s="98"/>
      <c r="H42" s="99"/>
      <c r="I42" s="60"/>
      <c r="J42" s="60"/>
      <c r="K42" s="60"/>
      <c r="L42" s="60"/>
      <c r="M42" s="60"/>
      <c r="N42" s="60"/>
      <c r="O42" s="60"/>
      <c r="P42" s="60"/>
      <c r="Q42" s="60"/>
      <c r="R42" s="61"/>
      <c r="S42" s="61"/>
      <c r="T42" s="62"/>
      <c r="U42" s="60"/>
      <c r="V42" s="63" t="s">
        <v>85</v>
      </c>
      <c r="W42" s="100">
        <f>SUM(W41,W36,W29,X16)</f>
        <v>12182222.962669998</v>
      </c>
      <c r="X42" s="101"/>
    </row>
  </sheetData>
  <mergeCells count="43">
    <mergeCell ref="A42:H42"/>
    <mergeCell ref="W42:X42"/>
    <mergeCell ref="A37:B37"/>
    <mergeCell ref="A38:B38"/>
    <mergeCell ref="A39:B39"/>
    <mergeCell ref="A40:B40"/>
    <mergeCell ref="W41:X41"/>
    <mergeCell ref="A32:D32"/>
    <mergeCell ref="A33:B33"/>
    <mergeCell ref="A34:B34"/>
    <mergeCell ref="A35:B35"/>
    <mergeCell ref="W36:X36"/>
    <mergeCell ref="V16:W16"/>
    <mergeCell ref="A17:D17"/>
    <mergeCell ref="W29:X29"/>
    <mergeCell ref="A30:D30"/>
    <mergeCell ref="A31:B31"/>
    <mergeCell ref="R3:R4"/>
    <mergeCell ref="T3:T4"/>
    <mergeCell ref="U3:U4"/>
    <mergeCell ref="V3:V4"/>
    <mergeCell ref="X4:X5"/>
    <mergeCell ref="L3:L4"/>
    <mergeCell ref="M3:M4"/>
    <mergeCell ref="N3:N4"/>
    <mergeCell ref="P3:P4"/>
    <mergeCell ref="Q3:Q4"/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E3:E4"/>
    <mergeCell ref="F3:F4"/>
    <mergeCell ref="G3:G4"/>
    <mergeCell ref="H3:H4"/>
    <mergeCell ref="I3:I4"/>
    <mergeCell ref="J3:J4"/>
  </mergeCells>
  <pageMargins left="0.25" right="0.25" top="0.75" bottom="0.75" header="0.3" footer="0.3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EAB8011A00F0E45B82AD3A3C8C3DCA9" ma:contentTypeVersion="12" ma:contentTypeDescription="Crie um novo documento." ma:contentTypeScope="" ma:versionID="a64427e1fcc216c1c1613e56e21cbe09">
  <xsd:schema xmlns:xsd="http://www.w3.org/2001/XMLSchema" xmlns:xs="http://www.w3.org/2001/XMLSchema" xmlns:p="http://schemas.microsoft.com/office/2006/metadata/properties" xmlns:ns2="dc38f6c3-b03a-42eb-9d47-fb189fedd875" xmlns:ns3="b7fa0bfe-eb2b-459c-8c30-b6435f7e58fe" targetNamespace="http://schemas.microsoft.com/office/2006/metadata/properties" ma:root="true" ma:fieldsID="8c808859ecaa5eea9e082151e42b519f" ns2:_="" ns3:_="">
    <xsd:import namespace="dc38f6c3-b03a-42eb-9d47-fb189fedd875"/>
    <xsd:import namespace="b7fa0bfe-eb2b-459c-8c30-b6435f7e58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38f6c3-b03a-42eb-9d47-fb189fedd8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44ba3b7a-2cbe-4cfc-97f4-ef34a74b0e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fa0bfe-eb2b-459c-8c30-b6435f7e58f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341c027-7972-4b92-a603-a05869806e23}" ma:internalName="TaxCatchAll" ma:showField="CatchAllData" ma:web="b7fa0bfe-eb2b-459c-8c30-b6435f7e58f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7fa0bfe-eb2b-459c-8c30-b6435f7e58fe" xsi:nil="true"/>
    <lcf76f155ced4ddcb4097134ff3c332f xmlns="dc38f6c3-b03a-42eb-9d47-fb189fedd875">
      <Terms xmlns="http://schemas.microsoft.com/office/infopath/2007/PartnerControls"/>
    </lcf76f155ced4ddcb4097134ff3c332f>
    <SharedWithUsers xmlns="b7fa0bfe-eb2b-459c-8c30-b6435f7e58fe">
      <UserInfo>
        <DisplayName>Marcus Vinicius Meireles</DisplayName>
        <AccountId>45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F6972F-D56D-4241-B18D-AEC408B9B3E9}"/>
</file>

<file path=customXml/itemProps2.xml><?xml version="1.0" encoding="utf-8"?>
<ds:datastoreItem xmlns:ds="http://schemas.openxmlformats.org/officeDocument/2006/customXml" ds:itemID="{A392F2F9-B1FD-4C86-9503-D3986BC55FE1}"/>
</file>

<file path=customXml/itemProps3.xml><?xml version="1.0" encoding="utf-8"?>
<ds:datastoreItem xmlns:ds="http://schemas.openxmlformats.org/officeDocument/2006/customXml" ds:itemID="{4739C09B-E5C3-4DA6-91D5-F2DE999109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/>
  <cp:revision/>
  <dcterms:created xsi:type="dcterms:W3CDTF">2022-12-05T12:52:07Z</dcterms:created>
  <dcterms:modified xsi:type="dcterms:W3CDTF">2024-04-17T16:50:19Z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0x0101000EAB8011A00F0E45B82AD3A3C8C3DCA9</vt:lpwstr>
  </property>
  <property fmtid="{D5CDD505-2E9C-101B-9397-08002B2CF9AE}" pid="3" name="MediaServiceImageTags">
    <vt:lpwstr/>
  </property>
</Properties>
</file>